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HP PC\Desktop\Softball 2019\"/>
    </mc:Choice>
  </mc:AlternateContent>
  <xr:revisionPtr revIDLastSave="0" documentId="13_ncr:1_{0BF53322-D654-47E3-AB17-5B8AA06159DF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 Scores and Stats" sheetId="1" r:id="rId1"/>
  </sheets>
  <definedNames>
    <definedName name="_xlnm._FilterDatabase" localSheetId="0" hidden="1">' Scores and Stats'!$D$2:$K$11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W16" i="1" l="1"/>
  <c r="W9" i="1" l="1"/>
  <c r="X9" i="1" s="1"/>
  <c r="AB9" i="1"/>
  <c r="AF9" i="1"/>
  <c r="AG9" i="1"/>
  <c r="W10" i="1"/>
  <c r="Y10" i="1" s="1"/>
  <c r="X10" i="1"/>
  <c r="AB10" i="1"/>
  <c r="AF10" i="1"/>
  <c r="AG10" i="1"/>
  <c r="AG11" i="1"/>
  <c r="AG8" i="1"/>
  <c r="AG7" i="1"/>
  <c r="AG6" i="1"/>
  <c r="AF11" i="1"/>
  <c r="AF8" i="1"/>
  <c r="AF7" i="1"/>
  <c r="AF6" i="1"/>
  <c r="AB7" i="1"/>
  <c r="Y9" i="1" l="1"/>
  <c r="W6" i="1"/>
  <c r="Y6" i="1" s="1"/>
  <c r="W7" i="1"/>
  <c r="Y7" i="1" s="1"/>
  <c r="W8" i="1"/>
  <c r="X8" i="1" s="1"/>
  <c r="W11" i="1"/>
  <c r="X11" i="1" s="1"/>
  <c r="W12" i="1"/>
  <c r="X12" i="1" s="1"/>
  <c r="W13" i="1"/>
  <c r="Y13" i="1" s="1"/>
  <c r="W14" i="1"/>
  <c r="X14" i="1" s="1"/>
  <c r="W15" i="1"/>
  <c r="Y15" i="1" s="1"/>
  <c r="Y16" i="1"/>
  <c r="W17" i="1"/>
  <c r="Y17" i="1" s="1"/>
  <c r="W18" i="1"/>
  <c r="X18" i="1" s="1"/>
  <c r="W19" i="1"/>
  <c r="X19" i="1" s="1"/>
  <c r="W20" i="1"/>
  <c r="W21" i="1"/>
  <c r="X21" i="1" s="1"/>
  <c r="W22" i="1"/>
  <c r="Y22" i="1" s="1"/>
  <c r="W23" i="1"/>
  <c r="X23" i="1" s="1"/>
  <c r="W24" i="1"/>
  <c r="Y24" i="1" s="1"/>
  <c r="W25" i="1"/>
  <c r="Y25" i="1" s="1"/>
  <c r="W26" i="1"/>
  <c r="X26" i="1" s="1"/>
  <c r="W27" i="1"/>
  <c r="X27" i="1" s="1"/>
  <c r="W28" i="1"/>
  <c r="Y28" i="1" s="1"/>
  <c r="W29" i="1"/>
  <c r="Y29" i="1" s="1"/>
  <c r="W30" i="1"/>
  <c r="Y30" i="1" s="1"/>
  <c r="W31" i="1"/>
  <c r="X31" i="1" s="1"/>
  <c r="W32" i="1"/>
  <c r="Y32" i="1" s="1"/>
  <c r="W33" i="1"/>
  <c r="Y33" i="1" s="1"/>
  <c r="W34" i="1"/>
  <c r="X34" i="1" s="1"/>
  <c r="W35" i="1"/>
  <c r="X35" i="1" s="1"/>
  <c r="W36" i="1"/>
  <c r="Y36" i="1" s="1"/>
  <c r="W37" i="1"/>
  <c r="X37" i="1" s="1"/>
  <c r="W38" i="1"/>
  <c r="Y38" i="1" s="1"/>
  <c r="W39" i="1"/>
  <c r="X39" i="1" s="1"/>
  <c r="W40" i="1"/>
  <c r="Y40" i="1" s="1"/>
  <c r="W41" i="1"/>
  <c r="Y41" i="1" s="1"/>
  <c r="W42" i="1"/>
  <c r="X42" i="1" s="1"/>
  <c r="W43" i="1"/>
  <c r="X43" i="1" s="1"/>
  <c r="W44" i="1"/>
  <c r="Y44" i="1" s="1"/>
  <c r="W45" i="1"/>
  <c r="X45" i="1" s="1"/>
  <c r="W46" i="1"/>
  <c r="Y46" i="1" s="1"/>
  <c r="W47" i="1"/>
  <c r="X47" i="1" s="1"/>
  <c r="W48" i="1"/>
  <c r="Y48" i="1" s="1"/>
  <c r="W49" i="1"/>
  <c r="Y49" i="1" s="1"/>
  <c r="W50" i="1"/>
  <c r="X50" i="1" s="1"/>
  <c r="W51" i="1"/>
  <c r="X51" i="1" s="1"/>
  <c r="W52" i="1"/>
  <c r="Y52" i="1" s="1"/>
  <c r="W53" i="1"/>
  <c r="Y53" i="1" s="1"/>
  <c r="W54" i="1"/>
  <c r="Y54" i="1" s="1"/>
  <c r="W55" i="1"/>
  <c r="X55" i="1" s="1"/>
  <c r="W56" i="1"/>
  <c r="Y56" i="1" s="1"/>
  <c r="W57" i="1"/>
  <c r="Y57" i="1" s="1"/>
  <c r="W58" i="1"/>
  <c r="X58" i="1" s="1"/>
  <c r="W59" i="1"/>
  <c r="X59" i="1" s="1"/>
  <c r="W60" i="1"/>
  <c r="Y60" i="1" s="1"/>
  <c r="W61" i="1"/>
  <c r="X61" i="1" s="1"/>
  <c r="W62" i="1"/>
  <c r="Y62" i="1" s="1"/>
  <c r="W63" i="1"/>
  <c r="X63" i="1" s="1"/>
  <c r="W64" i="1"/>
  <c r="Y64" i="1" s="1"/>
  <c r="W65" i="1"/>
  <c r="Y65" i="1" s="1"/>
  <c r="W66" i="1"/>
  <c r="X66" i="1" s="1"/>
  <c r="W67" i="1"/>
  <c r="X67" i="1" s="1"/>
  <c r="W68" i="1"/>
  <c r="Y68" i="1" s="1"/>
  <c r="W69" i="1"/>
  <c r="Y69" i="1" s="1"/>
  <c r="W70" i="1"/>
  <c r="Y70" i="1" s="1"/>
  <c r="AB11" i="1"/>
  <c r="AB8" i="1"/>
  <c r="AB6" i="1"/>
  <c r="Y20" i="1" l="1"/>
  <c r="X46" i="1"/>
  <c r="X25" i="1"/>
  <c r="X70" i="1"/>
  <c r="X49" i="1"/>
  <c r="X28" i="1"/>
  <c r="X65" i="1"/>
  <c r="X44" i="1"/>
  <c r="X22" i="1"/>
  <c r="X62" i="1"/>
  <c r="X41" i="1"/>
  <c r="X20" i="1"/>
  <c r="X68" i="1"/>
  <c r="X60" i="1"/>
  <c r="X38" i="1"/>
  <c r="X17" i="1"/>
  <c r="X57" i="1"/>
  <c r="X36" i="1"/>
  <c r="X7" i="1"/>
  <c r="X54" i="1"/>
  <c r="X33" i="1"/>
  <c r="Y12" i="1"/>
  <c r="X52" i="1"/>
  <c r="X30" i="1"/>
  <c r="X64" i="1"/>
  <c r="X56" i="1"/>
  <c r="X48" i="1"/>
  <c r="X40" i="1"/>
  <c r="X32" i="1"/>
  <c r="X24" i="1"/>
  <c r="X15" i="1"/>
  <c r="X6" i="1"/>
  <c r="Y63" i="1"/>
  <c r="Y55" i="1"/>
  <c r="Y47" i="1"/>
  <c r="Y39" i="1"/>
  <c r="Y31" i="1"/>
  <c r="Y23" i="1"/>
  <c r="Y14" i="1"/>
  <c r="X13" i="1"/>
  <c r="Y61" i="1"/>
  <c r="Y45" i="1"/>
  <c r="Y37" i="1"/>
  <c r="Y21" i="1"/>
  <c r="X69" i="1"/>
  <c r="X53" i="1"/>
  <c r="X29" i="1"/>
  <c r="Y11" i="1"/>
  <c r="Y67" i="1"/>
  <c r="Y59" i="1"/>
  <c r="Y51" i="1"/>
  <c r="Y43" i="1"/>
  <c r="Y35" i="1"/>
  <c r="Y27" i="1"/>
  <c r="Y19" i="1"/>
  <c r="Y66" i="1"/>
  <c r="Y58" i="1"/>
  <c r="Y50" i="1"/>
  <c r="Y42" i="1"/>
  <c r="Y34" i="1"/>
  <c r="Y26" i="1"/>
  <c r="Y18" i="1"/>
  <c r="Y8" i="1"/>
  <c r="X16" i="1"/>
  <c r="W5" i="1" l="1"/>
  <c r="AC7" i="1" l="1"/>
  <c r="AC10" i="1"/>
  <c r="AC9" i="1"/>
  <c r="AC8" i="1"/>
  <c r="AC6" i="1"/>
  <c r="AC11" i="1"/>
  <c r="Y5" i="1"/>
  <c r="X5" i="1"/>
  <c r="AE7" i="1" l="1"/>
  <c r="AE10" i="1"/>
  <c r="AH10" i="1" s="1"/>
  <c r="AE9" i="1"/>
  <c r="AD9" i="1" s="1"/>
  <c r="AE11" i="1"/>
  <c r="AD11" i="1" s="1"/>
  <c r="AE6" i="1"/>
  <c r="AH6" i="1" s="1"/>
  <c r="AE8" i="1"/>
  <c r="AH8" i="1" s="1"/>
  <c r="AH9" i="1" l="1"/>
  <c r="AD10" i="1"/>
  <c r="AH11" i="1"/>
  <c r="AH7" i="1"/>
  <c r="AD7" i="1"/>
  <c r="AD6" i="1"/>
  <c r="AD8" i="1"/>
  <c r="Z10" i="1" l="1"/>
  <c r="Z9" i="1"/>
  <c r="Z7" i="1"/>
  <c r="Z6" i="1"/>
  <c r="Z8" i="1"/>
  <c r="Z11" i="1"/>
  <c r="K4" i="1" l="1"/>
  <c r="G3" i="1"/>
  <c r="D3" i="1"/>
  <c r="I3" i="1"/>
  <c r="J3" i="1"/>
  <c r="H3" i="1"/>
  <c r="K3" i="1"/>
  <c r="F3" i="1"/>
  <c r="E7" i="1"/>
  <c r="E8" i="1"/>
  <c r="E5" i="1"/>
  <c r="E6" i="1"/>
  <c r="E4" i="1"/>
  <c r="E3" i="1"/>
  <c r="F4" i="1"/>
  <c r="G5" i="1"/>
  <c r="I5" i="1"/>
  <c r="H8" i="1"/>
  <c r="G4" i="1"/>
  <c r="J7" i="1"/>
  <c r="H4" i="1"/>
  <c r="G8" i="1"/>
  <c r="F5" i="1"/>
  <c r="J8" i="1"/>
  <c r="H7" i="1"/>
  <c r="K6" i="1"/>
  <c r="I7" i="1"/>
  <c r="F8" i="1"/>
  <c r="J6" i="1"/>
  <c r="I4" i="1"/>
  <c r="I6" i="1"/>
  <c r="H6" i="1"/>
  <c r="J5" i="1"/>
  <c r="K5" i="1"/>
  <c r="G7" i="1"/>
  <c r="K8" i="1"/>
  <c r="J4" i="1"/>
  <c r="H5" i="1"/>
  <c r="F6" i="1"/>
  <c r="G6" i="1"/>
  <c r="F7" i="1"/>
  <c r="K7" i="1"/>
  <c r="I8" i="1"/>
  <c r="D7" i="1"/>
  <c r="D6" i="1"/>
  <c r="D5" i="1"/>
  <c r="D8" i="1"/>
  <c r="D4" i="1"/>
</calcChain>
</file>

<file path=xl/sharedStrings.xml><?xml version="1.0" encoding="utf-8"?>
<sst xmlns="http://schemas.openxmlformats.org/spreadsheetml/2006/main" count="149" uniqueCount="46">
  <si>
    <t>Game #</t>
  </si>
  <si>
    <t>Team</t>
  </si>
  <si>
    <t>Location</t>
  </si>
  <si>
    <t>Time</t>
  </si>
  <si>
    <t>Date</t>
  </si>
  <si>
    <t>winning team</t>
  </si>
  <si>
    <t>Total Points</t>
  </si>
  <si>
    <t xml:space="preserve">tie team 1 </t>
  </si>
  <si>
    <t>tie team 2</t>
  </si>
  <si>
    <t>Last updated:</t>
  </si>
  <si>
    <t>Games Played</t>
  </si>
  <si>
    <t>Wins</t>
  </si>
  <si>
    <t>Losses</t>
  </si>
  <si>
    <t>Ties</t>
  </si>
  <si>
    <t>Standings</t>
  </si>
  <si>
    <t>Greely 1</t>
  </si>
  <si>
    <t>Kenmore 1</t>
  </si>
  <si>
    <t>ROMSA 1</t>
  </si>
  <si>
    <t>Gloucester 1</t>
  </si>
  <si>
    <t>Ludger Landry</t>
  </si>
  <si>
    <t>Runs For</t>
  </si>
  <si>
    <t>Runs Against</t>
  </si>
  <si>
    <t>Rank</t>
  </si>
  <si>
    <t>Game Results</t>
  </si>
  <si>
    <t>Greely Shields #1</t>
  </si>
  <si>
    <t>Visitor Name</t>
  </si>
  <si>
    <t>Visitor Score</t>
  </si>
  <si>
    <t>Home Name</t>
  </si>
  <si>
    <t>Home Score</t>
  </si>
  <si>
    <t>Kenmore #2</t>
  </si>
  <si>
    <t>Kenmore #1</t>
  </si>
  <si>
    <t>Greely Shields #2</t>
  </si>
  <si>
    <t>Greely Shields #3</t>
  </si>
  <si>
    <t>Riverside #3</t>
  </si>
  <si>
    <t>Kemptville 1</t>
  </si>
  <si>
    <t>Girls Midget Standings</t>
  </si>
  <si>
    <t>Kenmore 2</t>
  </si>
  <si>
    <t>Manotick CC #2</t>
  </si>
  <si>
    <t>Riverside #1</t>
  </si>
  <si>
    <t>Sawmill Creek</t>
  </si>
  <si>
    <t>Osgoode CC #2</t>
  </si>
  <si>
    <t>Leitrim - Crawford</t>
  </si>
  <si>
    <t>Manotick CC #1</t>
  </si>
  <si>
    <t>Leitrim - Ritchie</t>
  </si>
  <si>
    <t xml:space="preserve"> </t>
  </si>
  <si>
    <t>2019-07-18-FINAL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</si>
</sst>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Continuous"/>
    </xf>
    <xf numFmtId="14" fontId="3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Continuous"/>
    </xf>
    <xf numFmtId="0" fontId="5" fillId="0" borderId="0" xfId="0" applyFont="1"/>
    <xf numFmtId="0" fontId="0" fillId="0" borderId="0" xfId="0" applyFill="1" applyBorder="1" applyAlignment="1">
      <alignment horizontal="centerContinuous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6" fillId="0" borderId="0" xfId="0" applyFont="1" applyFill="1" applyBorder="1"/>
    <xf numFmtId="0" fontId="6" fillId="0" borderId="0" xfId="0" applyFont="1" applyAlignment="1">
      <alignment horizontal="center"/>
    </xf>
    <xf numFmtId="0" fontId="6" fillId="0" borderId="0" xfId="0" applyFont="1"/>
    <xf numFmtId="0" fontId="4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Continuous"/>
    </xf>
    <xf numFmtId="0" fontId="4" fillId="0" borderId="0" xfId="0" applyFont="1" applyAlignment="1">
      <alignment horizontal="center"/>
    </xf>
    <xf numFmtId="14" fontId="1" fillId="0" borderId="0" xfId="0" applyNumberFormat="1" applyFont="1"/>
    <xf numFmtId="18" fontId="1" fillId="0" borderId="0" xfId="0" applyNumberFormat="1" applyFont="1"/>
    <xf numFmtId="0" fontId="3" fillId="0" borderId="0" xfId="0" applyFont="1" applyFill="1" applyAlignment="1">
      <alignment horizontal="center"/>
    </xf>
    <xf numFmtId="0" fontId="6" fillId="0" borderId="0" xfId="0" applyFont="1" applyFill="1"/>
    <xf numFmtId="0" fontId="6" fillId="0" borderId="0" xfId="0" applyFont="1" applyFill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0" xfId="0" applyFont="1" applyFill="1"/>
    <xf numFmtId="14" fontId="1" fillId="0" borderId="0" xfId="0" applyNumberFormat="1" applyFont="1" applyAlignment="1">
      <alignment horizontal="center"/>
    </xf>
    <xf numFmtId="18" fontId="1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1:AI70"/>
  <sheetViews>
    <sheetView tabSelected="1" topLeftCell="D1" zoomScale="70" zoomScaleNormal="70" workbookViewId="0">
      <selection activeCell="G11" sqref="G11"/>
    </sheetView>
  </sheetViews>
  <sheetFormatPr defaultRowHeight="15" x14ac:dyDescent="0.25"/>
  <cols>
    <col min="1" max="1" width="8.85546875" customWidth="1"/>
    <col min="2" max="2" width="7.5703125" hidden="1" customWidth="1"/>
    <col min="3" max="3" width="10" hidden="1" customWidth="1"/>
    <col min="4" max="4" width="15.28515625" bestFit="1" customWidth="1"/>
    <col min="5" max="5" width="19" bestFit="1" customWidth="1"/>
    <col min="6" max="6" width="7.42578125" style="3" customWidth="1"/>
    <col min="8" max="8" width="6.140625" customWidth="1"/>
    <col min="9" max="9" width="12" bestFit="1" customWidth="1"/>
    <col min="10" max="10" width="17.28515625" bestFit="1" customWidth="1"/>
    <col min="11" max="11" width="15.85546875" bestFit="1" customWidth="1"/>
    <col min="14" max="14" width="16.7109375" style="21" customWidth="1"/>
    <col min="15" max="15" width="16.140625" customWidth="1"/>
    <col min="16" max="16" width="21.7109375" customWidth="1"/>
    <col min="17" max="17" width="14.85546875" style="3" customWidth="1"/>
    <col min="18" max="18" width="17.7109375" customWidth="1"/>
    <col min="19" max="19" width="18.28515625" style="10" customWidth="1"/>
    <col min="20" max="20" width="17.140625" customWidth="1"/>
    <col min="21" max="21" width="18.28515625" style="10" customWidth="1"/>
    <col min="22" max="22" width="17" style="5" customWidth="1"/>
    <col min="23" max="23" width="16.28515625" hidden="1" customWidth="1"/>
    <col min="24" max="24" width="12.7109375" hidden="1" customWidth="1"/>
    <col min="25" max="25" width="12.140625" hidden="1" customWidth="1"/>
    <col min="26" max="26" width="15.28515625" hidden="1" customWidth="1"/>
    <col min="27" max="27" width="19" hidden="1" customWidth="1"/>
    <col min="28" max="28" width="8.28515625" hidden="1" customWidth="1"/>
    <col min="29" max="29" width="9.140625" hidden="1" customWidth="1"/>
    <col min="30" max="30" width="6.140625" hidden="1" customWidth="1"/>
    <col min="31" max="31" width="12" style="3" hidden="1" customWidth="1"/>
    <col min="32" max="32" width="17.28515625" style="3" hidden="1" customWidth="1"/>
    <col min="33" max="33" width="15.85546875" style="3" hidden="1" customWidth="1"/>
    <col min="34" max="34" width="10" hidden="1" customWidth="1"/>
    <col min="35" max="35" width="8.85546875" hidden="1" customWidth="1"/>
    <col min="36" max="36" width="8.85546875" customWidth="1"/>
  </cols>
  <sheetData>
    <row r="1" spans="3:35" s="12" customFormat="1" ht="26.25" x14ac:dyDescent="0.4">
      <c r="D1" s="34" t="s">
        <v>35</v>
      </c>
      <c r="E1" s="34"/>
      <c r="F1" s="34"/>
      <c r="G1" s="34"/>
      <c r="H1" s="34"/>
      <c r="I1" s="34"/>
      <c r="J1" s="34"/>
      <c r="K1" s="34"/>
      <c r="N1" s="33" t="s">
        <v>23</v>
      </c>
      <c r="O1" s="33"/>
      <c r="P1" s="33"/>
      <c r="Q1" s="33"/>
      <c r="R1" s="33"/>
      <c r="S1" s="33"/>
      <c r="T1" s="33"/>
      <c r="U1" s="33"/>
      <c r="V1" s="11"/>
      <c r="W1" s="11"/>
      <c r="X1" s="11"/>
      <c r="Y1" s="11"/>
      <c r="Z1" s="11"/>
      <c r="AA1" s="11"/>
      <c r="AB1" s="11"/>
      <c r="AC1" s="11"/>
      <c r="AD1" s="11"/>
      <c r="AE1" s="19"/>
      <c r="AF1" s="19"/>
      <c r="AG1" s="23"/>
      <c r="AH1" s="11"/>
    </row>
    <row r="2" spans="3:35" ht="21" x14ac:dyDescent="0.35">
      <c r="C2" t="s">
        <v>22</v>
      </c>
      <c r="D2" s="16" t="s">
        <v>1</v>
      </c>
      <c r="E2" s="16" t="s">
        <v>10</v>
      </c>
      <c r="F2" s="20" t="s">
        <v>11</v>
      </c>
      <c r="G2" s="16" t="s">
        <v>12</v>
      </c>
      <c r="H2" s="16" t="s">
        <v>13</v>
      </c>
      <c r="I2" s="20" t="s">
        <v>20</v>
      </c>
      <c r="J2" s="20" t="s">
        <v>21</v>
      </c>
      <c r="K2" s="16" t="s">
        <v>6</v>
      </c>
      <c r="N2" s="7" t="s">
        <v>9</v>
      </c>
      <c r="O2" s="8"/>
      <c r="P2" s="9" t="s">
        <v>44</v>
      </c>
      <c r="Q2" s="8"/>
      <c r="R2" s="9" t="s">
        <v>45</v>
      </c>
      <c r="S2" s="7"/>
      <c r="T2" s="8"/>
      <c r="U2" s="8"/>
      <c r="V2" s="7"/>
      <c r="W2" s="8"/>
      <c r="X2" s="8"/>
      <c r="Y2" s="8"/>
      <c r="Z2" s="8"/>
      <c r="AA2" s="8"/>
      <c r="AB2" s="8"/>
      <c r="AC2" s="8"/>
      <c r="AD2" s="8"/>
      <c r="AE2" s="6"/>
      <c r="AF2" s="6"/>
      <c r="AG2" s="6"/>
      <c r="AH2" s="8"/>
    </row>
    <row r="3" spans="3:35" ht="18.75" x14ac:dyDescent="0.3">
      <c r="C3">
        <v>1</v>
      </c>
      <c r="D3" s="14" t="str">
        <f t="shared" ref="D3:D8" si="0">IFERROR(VLOOKUP(C3,$Z$6:$AH$11,2,FALSE),VLOOKUP(C3,$Z$6:$AH$11,2,TRUE))</f>
        <v>Kenmore 1</v>
      </c>
      <c r="E3" s="15">
        <f t="shared" ref="E3:E8" si="1">IFERROR(VLOOKUP(C3,$Z$6:$AH$11,3,FALSE),VLOOKUP(C3,$Z$6:$AH$11,3,TRUE))</f>
        <v>11</v>
      </c>
      <c r="F3" s="15">
        <f t="shared" ref="F3:F8" si="2">IFERROR(VLOOKUP(C3,$Z$6:$AH$11,4,FALSE),VLOOKUP(C3,$Z$6:$AH$11,4,TRUE))</f>
        <v>10</v>
      </c>
      <c r="G3" s="15">
        <f t="shared" ref="G3:G8" si="3">IFERROR(VLOOKUP(C3,$Z$6:$AH$11,5,FALSE),VLOOKUP(C3,$Z$6:$AH$11,5,TRUE))</f>
        <v>1</v>
      </c>
      <c r="H3" s="15">
        <f t="shared" ref="H3:H8" si="4">IFERROR(VLOOKUP(C3,$Z$6:$AH$11,6,FALSE),VLOOKUP(C3,$Z$6:$AH$11,6,TRUE))</f>
        <v>0</v>
      </c>
      <c r="I3" s="15">
        <f t="shared" ref="I3:I8" si="5">IFERROR(VLOOKUP(C3,$Z$6:$AH$11,7,FALSE),VLOOKUP(C3,$Z$6:$AH$11,7,TRUE))</f>
        <v>177</v>
      </c>
      <c r="J3" s="15">
        <f t="shared" ref="J3:J8" si="6">IFERROR(VLOOKUP(C3,$Z$6:$AH$11,8,FALSE),VLOOKUP(C3,$Z$6:$AH$11,8,TRUE))</f>
        <v>84</v>
      </c>
      <c r="K3" s="15">
        <f t="shared" ref="K3:K8" si="7">IFERROR(VLOOKUP(C3,$Z$6:$AH$11,9,FALSE),VLOOKUP(C3,$Z$6:$AH$11,9,TRUE))</f>
        <v>20</v>
      </c>
    </row>
    <row r="4" spans="3:35" ht="26.25" x14ac:dyDescent="0.4">
      <c r="C4">
        <v>2</v>
      </c>
      <c r="D4" s="14" t="str">
        <f t="shared" si="0"/>
        <v>Gloucester 1</v>
      </c>
      <c r="E4" s="15">
        <f t="shared" si="1"/>
        <v>11</v>
      </c>
      <c r="F4" s="15">
        <f t="shared" si="2"/>
        <v>9</v>
      </c>
      <c r="G4" s="15">
        <f t="shared" si="3"/>
        <v>2</v>
      </c>
      <c r="H4" s="15">
        <f t="shared" si="4"/>
        <v>0</v>
      </c>
      <c r="I4" s="15">
        <f t="shared" si="5"/>
        <v>125</v>
      </c>
      <c r="J4" s="15">
        <f t="shared" si="6"/>
        <v>67</v>
      </c>
      <c r="K4" s="15">
        <f t="shared" si="7"/>
        <v>18</v>
      </c>
      <c r="N4" s="17" t="s">
        <v>0</v>
      </c>
      <c r="O4" s="18" t="s">
        <v>4</v>
      </c>
      <c r="P4" s="18" t="s">
        <v>2</v>
      </c>
      <c r="Q4" s="17" t="s">
        <v>3</v>
      </c>
      <c r="R4" s="27" t="s">
        <v>25</v>
      </c>
      <c r="S4" s="28" t="s">
        <v>26</v>
      </c>
      <c r="T4" s="27" t="s">
        <v>27</v>
      </c>
      <c r="U4" s="17" t="s">
        <v>28</v>
      </c>
      <c r="V4" s="4"/>
      <c r="W4" s="1" t="s">
        <v>5</v>
      </c>
      <c r="X4" s="1" t="s">
        <v>7</v>
      </c>
      <c r="Y4" s="1" t="s">
        <v>8</v>
      </c>
      <c r="AA4" s="22" t="s">
        <v>14</v>
      </c>
      <c r="AB4" s="13"/>
      <c r="AC4" s="13"/>
      <c r="AD4" s="13"/>
      <c r="AE4" s="13"/>
      <c r="AF4" s="13"/>
      <c r="AG4" s="29"/>
      <c r="AH4" s="13"/>
      <c r="AI4" s="1"/>
    </row>
    <row r="5" spans="3:35" ht="21" x14ac:dyDescent="0.35">
      <c r="C5">
        <v>3</v>
      </c>
      <c r="D5" s="14" t="str">
        <f t="shared" si="0"/>
        <v>Greely 1</v>
      </c>
      <c r="E5" s="15">
        <f t="shared" si="1"/>
        <v>8</v>
      </c>
      <c r="F5" s="15">
        <f t="shared" si="2"/>
        <v>3</v>
      </c>
      <c r="G5" s="15">
        <f t="shared" si="3"/>
        <v>5</v>
      </c>
      <c r="H5" s="15">
        <f t="shared" si="4"/>
        <v>0</v>
      </c>
      <c r="I5" s="15">
        <f t="shared" si="5"/>
        <v>99</v>
      </c>
      <c r="J5" s="15">
        <f t="shared" si="6"/>
        <v>101</v>
      </c>
      <c r="K5" s="15">
        <f t="shared" si="7"/>
        <v>6</v>
      </c>
      <c r="N5" s="2">
        <v>1</v>
      </c>
      <c r="O5" s="31">
        <v>43590</v>
      </c>
      <c r="P5" s="1" t="s">
        <v>33</v>
      </c>
      <c r="Q5" s="32">
        <v>0.54166666666666663</v>
      </c>
      <c r="R5" s="30" t="s">
        <v>15</v>
      </c>
      <c r="S5" s="26">
        <v>14</v>
      </c>
      <c r="T5" s="1" t="s">
        <v>34</v>
      </c>
      <c r="U5" s="6">
        <v>4</v>
      </c>
      <c r="V5" s="4"/>
      <c r="W5" s="1" t="str">
        <f t="shared" ref="W5:W68" si="8">IF($S5&gt;$U5,$R5, IF($S5&lt;$U5,$T5,IF($S5=0, "","tie")))</f>
        <v>Greely 1</v>
      </c>
      <c r="X5" s="1" t="str">
        <f t="shared" ref="X5:X68" si="9">IF($W5=0,"",IF($W5="tie", $R5,""))</f>
        <v/>
      </c>
      <c r="Y5" s="1" t="str">
        <f t="shared" ref="Y5:Y68" si="10">IF($W5=0,"",IF($W5="tie", $T5,""))</f>
        <v/>
      </c>
      <c r="Z5" s="1" t="s">
        <v>22</v>
      </c>
      <c r="AA5" s="16" t="s">
        <v>1</v>
      </c>
      <c r="AB5" s="16" t="s">
        <v>10</v>
      </c>
      <c r="AC5" s="16" t="s">
        <v>11</v>
      </c>
      <c r="AD5" s="16" t="s">
        <v>12</v>
      </c>
      <c r="AE5" s="16" t="s">
        <v>13</v>
      </c>
      <c r="AF5" s="20" t="s">
        <v>20</v>
      </c>
      <c r="AG5" s="20" t="s">
        <v>21</v>
      </c>
      <c r="AH5" s="16" t="s">
        <v>6</v>
      </c>
    </row>
    <row r="6" spans="3:35" ht="18.75" x14ac:dyDescent="0.3">
      <c r="C6">
        <v>4</v>
      </c>
      <c r="D6" s="14" t="str">
        <f t="shared" si="0"/>
        <v>ROMSA 1</v>
      </c>
      <c r="E6" s="15">
        <f t="shared" si="1"/>
        <v>6</v>
      </c>
      <c r="F6" s="15">
        <f t="shared" si="2"/>
        <v>2</v>
      </c>
      <c r="G6" s="15">
        <f t="shared" si="3"/>
        <v>4</v>
      </c>
      <c r="H6" s="15">
        <f t="shared" si="4"/>
        <v>0</v>
      </c>
      <c r="I6" s="15">
        <f t="shared" si="5"/>
        <v>61</v>
      </c>
      <c r="J6" s="15">
        <f t="shared" si="6"/>
        <v>106</v>
      </c>
      <c r="K6" s="15">
        <f t="shared" si="7"/>
        <v>4</v>
      </c>
      <c r="N6" s="2">
        <v>2</v>
      </c>
      <c r="O6" s="31">
        <v>43590</v>
      </c>
      <c r="P6" s="1" t="s">
        <v>37</v>
      </c>
      <c r="Q6" s="32">
        <v>0.85416666666666663</v>
      </c>
      <c r="R6" s="1" t="s">
        <v>36</v>
      </c>
      <c r="S6" s="26">
        <v>0</v>
      </c>
      <c r="T6" s="1" t="s">
        <v>17</v>
      </c>
      <c r="U6" s="6">
        <v>0</v>
      </c>
      <c r="V6" s="4"/>
      <c r="W6" s="1" t="str">
        <f t="shared" si="8"/>
        <v/>
      </c>
      <c r="X6" s="1" t="str">
        <f t="shared" si="9"/>
        <v/>
      </c>
      <c r="Y6" s="1" t="str">
        <f t="shared" si="10"/>
        <v/>
      </c>
      <c r="Z6" s="1">
        <f>RANK($AH6,$AH$6:$AH$11)+COUNTIF(AH$6:AH6,AH6)-1</f>
        <v>3</v>
      </c>
      <c r="AA6" s="14" t="s">
        <v>15</v>
      </c>
      <c r="AB6" s="15">
        <f>COUNTIFS($R$5:$R$70,"greely 1",$S$5:$S$70, "&gt;0")+COUNTIFS($T$5:$T$70,"greely 1",$U$5:$U$70, "&gt;0")</f>
        <v>8</v>
      </c>
      <c r="AC6" s="15">
        <f>COUNTIF($W$5:$W$70,"greely 1")</f>
        <v>3</v>
      </c>
      <c r="AD6" s="15">
        <f t="shared" ref="AD6:AD11" si="11">AB6-AC6-AE6</f>
        <v>5</v>
      </c>
      <c r="AE6" s="15">
        <f>COUNTIF($X$5:$X$70,"greely 1")+COUNTIF($Y$5:$Y$70,"greely 1")</f>
        <v>0</v>
      </c>
      <c r="AF6" s="15">
        <f>$S$5+$S$10+$S$16+$S$20+$S$31+$S$40+$U$8+$U$13+$U$14+$U$26+$U$30+$U$38</f>
        <v>99</v>
      </c>
      <c r="AG6" s="15">
        <f>$U$5+$U$10+$U$16+$U$20+$U$31+$U$40+$S$8+$S$13+$S$14+$S$26+$S$30+$S$38</f>
        <v>101</v>
      </c>
      <c r="AH6" s="15">
        <f t="shared" ref="AH6:AH11" si="12">(AC6*2)+AE6</f>
        <v>6</v>
      </c>
    </row>
    <row r="7" spans="3:35" ht="18.75" x14ac:dyDescent="0.3">
      <c r="C7">
        <v>5</v>
      </c>
      <c r="D7" s="14" t="str">
        <f t="shared" si="0"/>
        <v>Kemptville 1</v>
      </c>
      <c r="E7" s="15">
        <f t="shared" si="1"/>
        <v>7</v>
      </c>
      <c r="F7" s="15">
        <f t="shared" si="2"/>
        <v>2</v>
      </c>
      <c r="G7" s="15">
        <f t="shared" si="3"/>
        <v>5</v>
      </c>
      <c r="H7" s="15">
        <f t="shared" si="4"/>
        <v>0</v>
      </c>
      <c r="I7" s="15">
        <f t="shared" si="5"/>
        <v>53</v>
      </c>
      <c r="J7" s="15">
        <f t="shared" si="6"/>
        <v>102</v>
      </c>
      <c r="K7" s="15">
        <f t="shared" si="7"/>
        <v>4</v>
      </c>
      <c r="N7" s="2">
        <v>3</v>
      </c>
      <c r="O7" s="31">
        <v>43591</v>
      </c>
      <c r="P7" s="1" t="s">
        <v>19</v>
      </c>
      <c r="Q7" s="32">
        <v>0.77083333333333337</v>
      </c>
      <c r="R7" s="1" t="s">
        <v>16</v>
      </c>
      <c r="S7" s="26">
        <v>11</v>
      </c>
      <c r="T7" s="1" t="s">
        <v>18</v>
      </c>
      <c r="U7" s="6">
        <v>9</v>
      </c>
      <c r="V7" s="4"/>
      <c r="W7" s="1" t="str">
        <f t="shared" si="8"/>
        <v>Kenmore 1</v>
      </c>
      <c r="X7" s="1" t="str">
        <f t="shared" si="9"/>
        <v/>
      </c>
      <c r="Y7" s="1" t="str">
        <f t="shared" si="10"/>
        <v/>
      </c>
      <c r="Z7" s="1">
        <f>RANK($AH7,$AH$6:$AH$11)+COUNTIF(AH$6:AH7,AH7)-1</f>
        <v>6</v>
      </c>
      <c r="AA7" s="1" t="s">
        <v>36</v>
      </c>
      <c r="AB7" s="15">
        <f>COUNTIFS($R$5:$R$70,"Kenmore 2",$S$5:$S$70, "&gt;0")+COUNTIFS($T$5:$T$70,"Kenmore 2",$U$5:$U$70, "&gt;0")</f>
        <v>7</v>
      </c>
      <c r="AC7" s="15">
        <f>COUNTIF($W$5:$W$70,"Kenmore 2")</f>
        <v>0</v>
      </c>
      <c r="AD7" s="15">
        <f t="shared" si="11"/>
        <v>7</v>
      </c>
      <c r="AE7" s="15">
        <f>COUNTIF($X$5:$X$70,"Kenmore 2")+COUNTIF($Y$5:$Y$70,"Kenmore 2")</f>
        <v>0</v>
      </c>
      <c r="AF7" s="2">
        <f>$S$6+$S$11+$S$17+$S$26+$S$35+$S$37+$U$18+$U$23+$U$29+$U$32+$U$40+$U$34</f>
        <v>62</v>
      </c>
      <c r="AG7" s="2">
        <f>$U$6+$U$11+$U$17+$U$26+$U$35+$U$37+$S$18+$S$23+$S$29+$S$32+$S$40+$S$34</f>
        <v>117</v>
      </c>
      <c r="AH7" s="15">
        <f t="shared" si="12"/>
        <v>0</v>
      </c>
    </row>
    <row r="8" spans="3:35" ht="18.75" x14ac:dyDescent="0.3">
      <c r="C8">
        <v>6</v>
      </c>
      <c r="D8" s="14" t="str">
        <f t="shared" si="0"/>
        <v>Kenmore 2</v>
      </c>
      <c r="E8" s="15">
        <f t="shared" si="1"/>
        <v>7</v>
      </c>
      <c r="F8" s="15">
        <f t="shared" si="2"/>
        <v>0</v>
      </c>
      <c r="G8" s="15">
        <f t="shared" si="3"/>
        <v>7</v>
      </c>
      <c r="H8" s="15">
        <f t="shared" si="4"/>
        <v>0</v>
      </c>
      <c r="I8" s="15">
        <f t="shared" si="5"/>
        <v>62</v>
      </c>
      <c r="J8" s="15">
        <f t="shared" si="6"/>
        <v>117</v>
      </c>
      <c r="K8" s="15">
        <f t="shared" si="7"/>
        <v>0</v>
      </c>
      <c r="N8" s="2">
        <v>4</v>
      </c>
      <c r="O8" s="31">
        <v>43594</v>
      </c>
      <c r="P8" s="1" t="s">
        <v>31</v>
      </c>
      <c r="Q8" s="32">
        <v>0.77083333333333337</v>
      </c>
      <c r="R8" s="1" t="s">
        <v>17</v>
      </c>
      <c r="S8" s="26">
        <v>0</v>
      </c>
      <c r="T8" s="1" t="s">
        <v>15</v>
      </c>
      <c r="U8" s="6">
        <v>0</v>
      </c>
      <c r="V8" s="4"/>
      <c r="W8" s="1" t="str">
        <f t="shared" si="8"/>
        <v/>
      </c>
      <c r="X8" s="1" t="str">
        <f t="shared" si="9"/>
        <v/>
      </c>
      <c r="Y8" s="1" t="str">
        <f t="shared" si="10"/>
        <v/>
      </c>
      <c r="Z8" s="1">
        <f>RANK($AH8,$AH$6:$AH$11)+COUNTIF(AH$6:AH8,AH8)-1</f>
        <v>1</v>
      </c>
      <c r="AA8" s="14" t="s">
        <v>16</v>
      </c>
      <c r="AB8" s="15">
        <f>COUNTIFS($R$5:$R$70,"kenmore 1",$S$5:$S$70, "&gt;0")+COUNTIFS($T$5:$T$70,"kenmore 1",$U$5:$U$70, "&gt;0")</f>
        <v>11</v>
      </c>
      <c r="AC8" s="15">
        <f>COUNTIF($W$5:$W$70,"kenmore 1")</f>
        <v>10</v>
      </c>
      <c r="AD8" s="15">
        <f t="shared" si="11"/>
        <v>1</v>
      </c>
      <c r="AE8" s="15">
        <f>COUNTIF($X$5:$X$70,"kenmore 1")+COUNTIF($Y$5:$Y$70,"kenmore 1")</f>
        <v>0</v>
      </c>
      <c r="AF8" s="15">
        <f>$S$7+$S$9+$S$14+$S$19+$S$28+$S$32+$U$12+$U$16+$U$22+$U$24+$U$39+$U$37</f>
        <v>177</v>
      </c>
      <c r="AG8" s="15">
        <f>$U$7+$U$9+$U$14+$U$19+$U$28+$U$32+$S$12+$S$16+$S$22+$S$24+$S$39+$S$37</f>
        <v>84</v>
      </c>
      <c r="AH8" s="15">
        <f t="shared" si="12"/>
        <v>20</v>
      </c>
    </row>
    <row r="9" spans="3:35" ht="18.75" x14ac:dyDescent="0.3">
      <c r="C9">
        <v>7</v>
      </c>
      <c r="D9" s="14"/>
      <c r="E9" s="15"/>
      <c r="F9" s="15"/>
      <c r="G9" s="15"/>
      <c r="H9" s="15"/>
      <c r="I9" s="15"/>
      <c r="J9" s="15"/>
      <c r="K9" s="15"/>
      <c r="N9" s="2">
        <v>5</v>
      </c>
      <c r="O9" s="31">
        <v>43595</v>
      </c>
      <c r="P9" s="1" t="s">
        <v>38</v>
      </c>
      <c r="Q9" s="32">
        <v>0.8125</v>
      </c>
      <c r="R9" s="1" t="s">
        <v>16</v>
      </c>
      <c r="S9" s="26">
        <v>18</v>
      </c>
      <c r="T9" s="1" t="s">
        <v>34</v>
      </c>
      <c r="U9" s="6">
        <v>1</v>
      </c>
      <c r="V9" s="4"/>
      <c r="W9" s="1" t="str">
        <f t="shared" si="8"/>
        <v>Kenmore 1</v>
      </c>
      <c r="X9" s="1" t="str">
        <f t="shared" si="9"/>
        <v/>
      </c>
      <c r="Y9" s="1" t="str">
        <f t="shared" si="10"/>
        <v/>
      </c>
      <c r="Z9" s="1">
        <f>RANK($AH9,$AH$6:$AH$11)+COUNTIF(AH$6:AH9,AH9)-1</f>
        <v>4</v>
      </c>
      <c r="AA9" s="1" t="s">
        <v>17</v>
      </c>
      <c r="AB9" s="15">
        <f>COUNTIFS($R$5:$R$70,"romsa 1",$S$5:$S$70, "&gt;0")+COUNTIFS($T$5:$T$70,"romsa 1",$U$5:$U$70, "&gt;0")</f>
        <v>6</v>
      </c>
      <c r="AC9" s="15">
        <f>COUNTIF($W$5:$W$70,"ROMSA 1")</f>
        <v>2</v>
      </c>
      <c r="AD9" s="15">
        <f t="shared" si="11"/>
        <v>4</v>
      </c>
      <c r="AE9" s="15">
        <f>COUNTIF($X$5:$X$70,"ROMSA 1")+COUNTIF($Y$5:$Y$70,"romsa 1")</f>
        <v>0</v>
      </c>
      <c r="AF9" s="2">
        <f>$S$8+$S$12+$S$15+$S$22+$S$23+$S$25+$U$6+$U$11+$U$20+$U$28+$U$33+$U$36</f>
        <v>61</v>
      </c>
      <c r="AG9" s="2">
        <f>$U$8+$U$12+$U$15+$U$22+$U$23+$U$25+$S$6+$S$11+$S$20+$S$28+$S$33+$S$36</f>
        <v>106</v>
      </c>
      <c r="AH9" s="15">
        <f t="shared" si="12"/>
        <v>4</v>
      </c>
    </row>
    <row r="10" spans="3:35" ht="18.75" x14ac:dyDescent="0.3">
      <c r="D10" s="14"/>
      <c r="E10" s="15"/>
      <c r="F10" s="15"/>
      <c r="G10" s="15"/>
      <c r="H10" s="15"/>
      <c r="I10" s="15"/>
      <c r="J10" s="15"/>
      <c r="K10" s="15"/>
      <c r="N10" s="2">
        <v>6</v>
      </c>
      <c r="O10" s="31">
        <v>43598</v>
      </c>
      <c r="P10" s="1" t="s">
        <v>39</v>
      </c>
      <c r="Q10" s="32">
        <v>0.77083333333333337</v>
      </c>
      <c r="R10" s="1" t="s">
        <v>15</v>
      </c>
      <c r="S10" s="26">
        <v>10</v>
      </c>
      <c r="T10" s="1" t="s">
        <v>18</v>
      </c>
      <c r="U10" s="6">
        <v>14</v>
      </c>
      <c r="V10" s="4"/>
      <c r="W10" s="1" t="str">
        <f t="shared" si="8"/>
        <v>Gloucester 1</v>
      </c>
      <c r="X10" s="1" t="str">
        <f t="shared" si="9"/>
        <v/>
      </c>
      <c r="Y10" s="1" t="str">
        <f t="shared" si="10"/>
        <v/>
      </c>
      <c r="Z10" s="1">
        <f>RANK($AH10,$AH$6:$AH$11)+COUNTIF(AH$6:AH10,AH10)-1</f>
        <v>2</v>
      </c>
      <c r="AA10" s="1" t="s">
        <v>18</v>
      </c>
      <c r="AB10" s="15">
        <f>COUNTIFS($R$5:$R$70,"gloucester 1",$S$5:$S$70, "&gt;0")+COUNTIFS($T$5:$T$70,"gloucester 1",$U$5:$U$70, "&gt;0")</f>
        <v>11</v>
      </c>
      <c r="AC10" s="15">
        <f>COUNTIF($W$5:$W$70,"gloucester 1")</f>
        <v>9</v>
      </c>
      <c r="AD10" s="15">
        <f t="shared" si="11"/>
        <v>2</v>
      </c>
      <c r="AE10" s="15">
        <f>COUNTIF($X$5:$X$70,"gloucester 1")+COUNTIF($Y$5:$Y$70,"gloucester 1")</f>
        <v>0</v>
      </c>
      <c r="AF10" s="2">
        <f>$S$13+$S$24+$S$27+$S$29+$S$38+$S$33+$U$7+$U$10+$U$15+$U$19+$U$21+$U$35</f>
        <v>125</v>
      </c>
      <c r="AG10" s="2">
        <f>$U$13+$U$24+$U$27+$U$29+$U$38+$U$33+$S$7+$S$10+$S$15+$S$19+$S$21+$S$35</f>
        <v>67</v>
      </c>
      <c r="AH10" s="15">
        <f t="shared" si="12"/>
        <v>18</v>
      </c>
    </row>
    <row r="11" spans="3:35" ht="18.75" x14ac:dyDescent="0.3">
      <c r="D11" s="14"/>
      <c r="E11" s="15"/>
      <c r="F11" s="15"/>
      <c r="G11" s="15"/>
      <c r="H11" s="15"/>
      <c r="I11" s="15"/>
      <c r="J11" s="15"/>
      <c r="K11" s="15"/>
      <c r="N11" s="2">
        <v>7</v>
      </c>
      <c r="O11" s="31">
        <v>43598</v>
      </c>
      <c r="P11" s="1" t="s">
        <v>40</v>
      </c>
      <c r="Q11" s="32">
        <v>0.85416666666666663</v>
      </c>
      <c r="R11" s="1" t="s">
        <v>36</v>
      </c>
      <c r="S11" s="26">
        <v>6</v>
      </c>
      <c r="T11" s="1" t="s">
        <v>17</v>
      </c>
      <c r="U11" s="6">
        <v>7</v>
      </c>
      <c r="V11" s="4"/>
      <c r="W11" s="1" t="str">
        <f t="shared" si="8"/>
        <v>ROMSA 1</v>
      </c>
      <c r="X11" s="1" t="str">
        <f t="shared" si="9"/>
        <v/>
      </c>
      <c r="Y11" s="1" t="str">
        <f t="shared" si="10"/>
        <v/>
      </c>
      <c r="Z11" s="1">
        <f>RANK($AH11,$AH$6:$AH$11)+COUNTIF(AH$6:AH11,AH11)-1</f>
        <v>5</v>
      </c>
      <c r="AA11" s="1" t="s">
        <v>34</v>
      </c>
      <c r="AB11" s="15">
        <f>COUNTIFS($R$5:$R$70,"Kemptville 1",$S$5:$S$70, "&gt;0")+COUNTIFS($T$5:$T$70,"Kemptville 1",$U$5:$U$70, "&gt;0")</f>
        <v>7</v>
      </c>
      <c r="AC11" s="15">
        <f>COUNTIF($W$5:$W$70,"Kemptville 1")</f>
        <v>2</v>
      </c>
      <c r="AD11" s="15">
        <f t="shared" si="11"/>
        <v>5</v>
      </c>
      <c r="AE11" s="15">
        <f>COUNTIF($X$5:$X$70,"Kemptville 1")+COUNTIF($Y$5:$Y$70,"Kemptville 1")</f>
        <v>0</v>
      </c>
      <c r="AF11" s="2">
        <f>$S$18+$S$21+$S$30+$S$36+$S$39+$S$34+$U$5+$U$9+$U$17+$U$25+$U$27+$U$31</f>
        <v>53</v>
      </c>
      <c r="AG11" s="2">
        <f>$U$18+$U$21+$U$30+$U$36+$U$39+$U$34+$S$5+$S$9+$S$17+$S$25+$S$27+$S$31</f>
        <v>102</v>
      </c>
      <c r="AH11" s="15">
        <f t="shared" si="12"/>
        <v>4</v>
      </c>
    </row>
    <row r="12" spans="3:35" ht="18.75" x14ac:dyDescent="0.3">
      <c r="D12" s="14"/>
      <c r="E12" s="15"/>
      <c r="F12" s="15"/>
      <c r="G12" s="15"/>
      <c r="H12" s="15"/>
      <c r="I12" s="15"/>
      <c r="J12" s="15"/>
      <c r="K12" s="15"/>
      <c r="N12" s="2">
        <v>8</v>
      </c>
      <c r="O12" s="31">
        <v>43601</v>
      </c>
      <c r="P12" s="1" t="s">
        <v>30</v>
      </c>
      <c r="Q12" s="32">
        <v>0.8125</v>
      </c>
      <c r="R12" s="1" t="s">
        <v>17</v>
      </c>
      <c r="S12" s="26">
        <v>4</v>
      </c>
      <c r="T12" s="1" t="s">
        <v>16</v>
      </c>
      <c r="U12" s="6">
        <v>16</v>
      </c>
      <c r="V12" s="4"/>
      <c r="W12" s="1" t="str">
        <f t="shared" si="8"/>
        <v>Kenmore 1</v>
      </c>
      <c r="X12" s="1" t="str">
        <f t="shared" si="9"/>
        <v/>
      </c>
      <c r="Y12" s="1" t="str">
        <f t="shared" si="10"/>
        <v/>
      </c>
      <c r="Z12" s="1"/>
      <c r="AA12" s="1"/>
      <c r="AB12" s="1"/>
      <c r="AC12" s="1"/>
      <c r="AD12" s="1"/>
      <c r="AE12" s="2"/>
      <c r="AF12" s="2"/>
      <c r="AG12" s="2"/>
      <c r="AH12" s="1"/>
      <c r="AI12" s="1"/>
    </row>
    <row r="13" spans="3:35" ht="18.75" x14ac:dyDescent="0.3">
      <c r="D13" s="14"/>
      <c r="E13" s="15"/>
      <c r="F13" s="15"/>
      <c r="G13" s="15"/>
      <c r="H13" s="15"/>
      <c r="I13" s="15"/>
      <c r="J13" s="15"/>
      <c r="K13" s="15"/>
      <c r="N13" s="2">
        <v>9</v>
      </c>
      <c r="O13" s="31">
        <v>43602</v>
      </c>
      <c r="P13" s="1" t="s">
        <v>24</v>
      </c>
      <c r="Q13" s="32">
        <v>0.77083333333333337</v>
      </c>
      <c r="R13" s="1" t="s">
        <v>18</v>
      </c>
      <c r="S13" s="26">
        <v>11</v>
      </c>
      <c r="T13" s="1" t="s">
        <v>15</v>
      </c>
      <c r="U13" s="6">
        <v>6</v>
      </c>
      <c r="V13" s="4"/>
      <c r="W13" s="1" t="str">
        <f t="shared" si="8"/>
        <v>Gloucester 1</v>
      </c>
      <c r="X13" s="1" t="str">
        <f t="shared" si="9"/>
        <v/>
      </c>
      <c r="Y13" s="1" t="str">
        <f t="shared" si="10"/>
        <v/>
      </c>
      <c r="Z13" s="1"/>
      <c r="AA13" s="1"/>
      <c r="AB13" s="1"/>
      <c r="AC13" s="1"/>
      <c r="AD13" s="1"/>
      <c r="AE13" s="2"/>
      <c r="AF13" s="2"/>
      <c r="AG13" s="2"/>
      <c r="AH13" s="1"/>
      <c r="AI13" s="1"/>
    </row>
    <row r="14" spans="3:35" s="1" customFormat="1" ht="18.75" x14ac:dyDescent="0.3">
      <c r="F14" s="2"/>
      <c r="N14" s="2">
        <v>10</v>
      </c>
      <c r="O14" s="31">
        <v>43606</v>
      </c>
      <c r="P14" s="1" t="s">
        <v>32</v>
      </c>
      <c r="Q14" s="32">
        <v>0.77083333333333337</v>
      </c>
      <c r="R14" s="1" t="s">
        <v>16</v>
      </c>
      <c r="S14" s="26">
        <v>15</v>
      </c>
      <c r="T14" s="1" t="s">
        <v>15</v>
      </c>
      <c r="U14" s="6">
        <v>11</v>
      </c>
      <c r="V14" s="4"/>
      <c r="W14" s="1" t="str">
        <f t="shared" si="8"/>
        <v>Kenmore 1</v>
      </c>
      <c r="X14" s="1" t="str">
        <f t="shared" si="9"/>
        <v/>
      </c>
      <c r="Y14" s="1" t="str">
        <f t="shared" si="10"/>
        <v/>
      </c>
      <c r="AE14" s="2"/>
      <c r="AF14" s="2"/>
      <c r="AG14" s="2"/>
    </row>
    <row r="15" spans="3:35" s="1" customFormat="1" ht="18.75" x14ac:dyDescent="0.3">
      <c r="F15" s="2"/>
      <c r="N15" s="2">
        <v>11</v>
      </c>
      <c r="O15" s="31">
        <v>43606</v>
      </c>
      <c r="P15" s="1" t="s">
        <v>41</v>
      </c>
      <c r="Q15" s="32">
        <v>0.77083333333333337</v>
      </c>
      <c r="R15" s="1" t="s">
        <v>17</v>
      </c>
      <c r="S15" s="6">
        <v>0</v>
      </c>
      <c r="T15" s="1" t="s">
        <v>18</v>
      </c>
      <c r="U15" s="6">
        <v>7</v>
      </c>
      <c r="V15" s="4"/>
      <c r="W15" s="1" t="str">
        <f t="shared" si="8"/>
        <v>Gloucester 1</v>
      </c>
      <c r="X15" s="1" t="str">
        <f t="shared" si="9"/>
        <v/>
      </c>
      <c r="Y15" s="1" t="str">
        <f t="shared" si="10"/>
        <v/>
      </c>
      <c r="AE15" s="2"/>
      <c r="AF15" s="2"/>
      <c r="AG15" s="2"/>
    </row>
    <row r="16" spans="3:35" s="1" customFormat="1" ht="18.75" x14ac:dyDescent="0.3">
      <c r="F16" s="2"/>
      <c r="N16" s="2">
        <v>12</v>
      </c>
      <c r="O16" s="31">
        <v>43608</v>
      </c>
      <c r="P16" s="1" t="s">
        <v>30</v>
      </c>
      <c r="Q16" s="32">
        <v>0.8125</v>
      </c>
      <c r="R16" s="1" t="s">
        <v>15</v>
      </c>
      <c r="S16" s="6">
        <v>5</v>
      </c>
      <c r="T16" s="1" t="s">
        <v>16</v>
      </c>
      <c r="U16" s="6">
        <v>13</v>
      </c>
      <c r="V16" s="4"/>
      <c r="W16" s="1" t="str">
        <f t="shared" si="8"/>
        <v>Kenmore 1</v>
      </c>
      <c r="X16" s="1" t="str">
        <f t="shared" si="9"/>
        <v/>
      </c>
      <c r="Y16" s="1" t="str">
        <f t="shared" si="10"/>
        <v/>
      </c>
      <c r="AE16" s="2"/>
      <c r="AF16" s="2"/>
      <c r="AG16" s="2"/>
    </row>
    <row r="17" spans="6:33" s="1" customFormat="1" ht="18.75" x14ac:dyDescent="0.3">
      <c r="F17" s="2"/>
      <c r="N17" s="2">
        <v>13</v>
      </c>
      <c r="O17" s="31">
        <v>43609</v>
      </c>
      <c r="P17" s="1" t="s">
        <v>38</v>
      </c>
      <c r="Q17" s="32">
        <v>0.8125</v>
      </c>
      <c r="R17" s="1" t="s">
        <v>36</v>
      </c>
      <c r="S17" s="6">
        <v>0</v>
      </c>
      <c r="T17" s="1" t="s">
        <v>34</v>
      </c>
      <c r="U17" s="6">
        <v>0</v>
      </c>
      <c r="V17" s="4"/>
      <c r="W17" s="1" t="str">
        <f t="shared" si="8"/>
        <v/>
      </c>
      <c r="X17" s="1" t="str">
        <f t="shared" si="9"/>
        <v/>
      </c>
      <c r="Y17" s="1" t="str">
        <f t="shared" si="10"/>
        <v/>
      </c>
      <c r="AE17" s="2"/>
      <c r="AF17" s="2"/>
      <c r="AG17" s="2"/>
    </row>
    <row r="18" spans="6:33" s="1" customFormat="1" ht="18.75" x14ac:dyDescent="0.3">
      <c r="F18" s="2"/>
      <c r="N18" s="2">
        <v>14</v>
      </c>
      <c r="O18" s="31">
        <v>43611</v>
      </c>
      <c r="P18" s="1" t="s">
        <v>29</v>
      </c>
      <c r="Q18" s="32">
        <v>0.77083333333333337</v>
      </c>
      <c r="R18" s="1" t="s">
        <v>34</v>
      </c>
      <c r="S18" s="6">
        <v>14</v>
      </c>
      <c r="T18" s="1" t="s">
        <v>36</v>
      </c>
      <c r="U18" s="6">
        <v>13</v>
      </c>
      <c r="V18" s="4"/>
      <c r="W18" s="1" t="str">
        <f t="shared" si="8"/>
        <v>Kemptville 1</v>
      </c>
      <c r="X18" s="1" t="str">
        <f t="shared" si="9"/>
        <v/>
      </c>
      <c r="Y18" s="1" t="str">
        <f t="shared" si="10"/>
        <v/>
      </c>
      <c r="AE18" s="2"/>
      <c r="AF18" s="2"/>
      <c r="AG18" s="2"/>
    </row>
    <row r="19" spans="6:33" s="1" customFormat="1" ht="18.75" x14ac:dyDescent="0.3">
      <c r="F19" s="2"/>
      <c r="N19" s="2">
        <v>15</v>
      </c>
      <c r="O19" s="31">
        <v>43612</v>
      </c>
      <c r="P19" s="1" t="s">
        <v>39</v>
      </c>
      <c r="Q19" s="32">
        <v>0.77083333333333337</v>
      </c>
      <c r="R19" s="1" t="s">
        <v>16</v>
      </c>
      <c r="S19" s="6">
        <v>5</v>
      </c>
      <c r="T19" s="1" t="s">
        <v>18</v>
      </c>
      <c r="U19" s="6">
        <v>6</v>
      </c>
      <c r="V19" s="4"/>
      <c r="W19" s="1" t="str">
        <f t="shared" si="8"/>
        <v>Gloucester 1</v>
      </c>
      <c r="X19" s="1" t="str">
        <f t="shared" si="9"/>
        <v/>
      </c>
      <c r="Y19" s="1" t="str">
        <f t="shared" si="10"/>
        <v/>
      </c>
      <c r="AE19" s="2"/>
      <c r="AF19" s="2"/>
      <c r="AG19" s="2"/>
    </row>
    <row r="20" spans="6:33" s="1" customFormat="1" ht="18.75" x14ac:dyDescent="0.3">
      <c r="F20" s="2"/>
      <c r="N20" s="2">
        <v>16</v>
      </c>
      <c r="O20" s="31">
        <v>43612</v>
      </c>
      <c r="P20" s="1" t="s">
        <v>40</v>
      </c>
      <c r="Q20" s="32">
        <v>0.85416666666666663</v>
      </c>
      <c r="R20" s="1" t="s">
        <v>15</v>
      </c>
      <c r="S20" s="6">
        <v>19</v>
      </c>
      <c r="T20" s="1" t="s">
        <v>17</v>
      </c>
      <c r="U20" s="6">
        <v>20</v>
      </c>
      <c r="V20" s="4"/>
      <c r="W20" s="1" t="str">
        <f t="shared" si="8"/>
        <v>ROMSA 1</v>
      </c>
      <c r="X20" s="1" t="str">
        <f t="shared" si="9"/>
        <v/>
      </c>
      <c r="Y20" s="1" t="str">
        <f t="shared" si="10"/>
        <v/>
      </c>
      <c r="AE20" s="2"/>
      <c r="AF20" s="2"/>
      <c r="AG20" s="2"/>
    </row>
    <row r="21" spans="6:33" s="1" customFormat="1" ht="18.75" x14ac:dyDescent="0.3">
      <c r="F21" s="2"/>
      <c r="N21" s="2">
        <v>17</v>
      </c>
      <c r="O21" s="31">
        <v>43614</v>
      </c>
      <c r="P21" s="1" t="s">
        <v>39</v>
      </c>
      <c r="Q21" s="32">
        <v>0.77083333333333337</v>
      </c>
      <c r="R21" s="1" t="s">
        <v>34</v>
      </c>
      <c r="S21" s="6">
        <v>5</v>
      </c>
      <c r="T21" s="1" t="s">
        <v>18</v>
      </c>
      <c r="U21" s="6">
        <v>6</v>
      </c>
      <c r="V21" s="4"/>
      <c r="W21" s="1" t="str">
        <f t="shared" si="8"/>
        <v>Gloucester 1</v>
      </c>
      <c r="X21" s="1" t="str">
        <f t="shared" si="9"/>
        <v/>
      </c>
      <c r="Y21" s="1" t="str">
        <f t="shared" si="10"/>
        <v/>
      </c>
      <c r="AE21" s="2"/>
      <c r="AF21" s="2"/>
      <c r="AG21" s="2"/>
    </row>
    <row r="22" spans="6:33" s="1" customFormat="1" ht="18.75" x14ac:dyDescent="0.3">
      <c r="F22" s="2"/>
      <c r="N22" s="2">
        <v>18</v>
      </c>
      <c r="O22" s="31">
        <v>43615</v>
      </c>
      <c r="P22" s="1" t="s">
        <v>30</v>
      </c>
      <c r="Q22" s="32">
        <v>0.8125</v>
      </c>
      <c r="R22" s="1" t="s">
        <v>17</v>
      </c>
      <c r="S22" s="6">
        <v>9</v>
      </c>
      <c r="T22" s="1" t="s">
        <v>16</v>
      </c>
      <c r="U22" s="6">
        <v>13</v>
      </c>
      <c r="V22" s="4"/>
      <c r="W22" s="1" t="str">
        <f t="shared" si="8"/>
        <v>Kenmore 1</v>
      </c>
      <c r="X22" s="1" t="str">
        <f t="shared" si="9"/>
        <v/>
      </c>
      <c r="Y22" s="1" t="str">
        <f t="shared" si="10"/>
        <v/>
      </c>
      <c r="AE22" s="2"/>
      <c r="AF22" s="2"/>
      <c r="AG22" s="2"/>
    </row>
    <row r="23" spans="6:33" s="1" customFormat="1" ht="18.75" x14ac:dyDescent="0.3">
      <c r="F23" s="2"/>
      <c r="N23" s="2">
        <v>19</v>
      </c>
      <c r="O23" s="31">
        <v>43621</v>
      </c>
      <c r="P23" s="1" t="s">
        <v>30</v>
      </c>
      <c r="Q23" s="32">
        <v>0.8125</v>
      </c>
      <c r="R23" s="1" t="s">
        <v>17</v>
      </c>
      <c r="S23" s="6">
        <v>0</v>
      </c>
      <c r="T23" s="1" t="s">
        <v>36</v>
      </c>
      <c r="U23" s="6">
        <v>0</v>
      </c>
      <c r="V23" s="4"/>
      <c r="W23" s="1" t="str">
        <f t="shared" si="8"/>
        <v/>
      </c>
      <c r="X23" s="1" t="str">
        <f t="shared" si="9"/>
        <v/>
      </c>
      <c r="Y23" s="1" t="str">
        <f t="shared" si="10"/>
        <v/>
      </c>
      <c r="AE23" s="2"/>
      <c r="AF23" s="2"/>
      <c r="AG23" s="2"/>
    </row>
    <row r="24" spans="6:33" s="1" customFormat="1" ht="18.75" x14ac:dyDescent="0.3">
      <c r="F24" s="2"/>
      <c r="N24" s="2">
        <v>20</v>
      </c>
      <c r="O24" s="31">
        <v>43622</v>
      </c>
      <c r="P24" s="1" t="s">
        <v>30</v>
      </c>
      <c r="Q24" s="32">
        <v>0.8125</v>
      </c>
      <c r="R24" s="1" t="s">
        <v>18</v>
      </c>
      <c r="S24" s="6">
        <v>11</v>
      </c>
      <c r="T24" s="1" t="s">
        <v>16</v>
      </c>
      <c r="U24" s="6">
        <v>13</v>
      </c>
      <c r="V24" s="4"/>
      <c r="W24" s="1" t="str">
        <f t="shared" si="8"/>
        <v>Kenmore 1</v>
      </c>
      <c r="X24" s="1" t="str">
        <f t="shared" si="9"/>
        <v/>
      </c>
      <c r="Y24" s="1" t="str">
        <f t="shared" si="10"/>
        <v/>
      </c>
      <c r="AE24" s="2"/>
      <c r="AF24" s="2"/>
      <c r="AG24" s="2"/>
    </row>
    <row r="25" spans="6:33" s="1" customFormat="1" ht="18.75" x14ac:dyDescent="0.3">
      <c r="F25" s="2"/>
      <c r="N25" s="2">
        <v>21</v>
      </c>
      <c r="O25" s="31">
        <v>43622</v>
      </c>
      <c r="P25" s="1" t="s">
        <v>38</v>
      </c>
      <c r="Q25" s="32">
        <v>0.8125</v>
      </c>
      <c r="R25" s="1" t="s">
        <v>17</v>
      </c>
      <c r="S25" s="6">
        <v>0</v>
      </c>
      <c r="T25" s="1" t="s">
        <v>34</v>
      </c>
      <c r="U25" s="6">
        <v>0</v>
      </c>
      <c r="V25" s="4"/>
      <c r="W25" s="1" t="str">
        <f t="shared" si="8"/>
        <v/>
      </c>
      <c r="X25" s="1" t="str">
        <f t="shared" si="9"/>
        <v/>
      </c>
      <c r="Y25" s="1" t="str">
        <f t="shared" si="10"/>
        <v/>
      </c>
      <c r="AE25" s="2"/>
      <c r="AF25" s="2"/>
      <c r="AG25" s="2"/>
    </row>
    <row r="26" spans="6:33" s="1" customFormat="1" ht="18.75" x14ac:dyDescent="0.3">
      <c r="F26" s="2"/>
      <c r="N26" s="2">
        <v>22</v>
      </c>
      <c r="O26" s="31">
        <v>43625</v>
      </c>
      <c r="P26" s="1" t="s">
        <v>32</v>
      </c>
      <c r="Q26" s="32">
        <v>0.85416666666666663</v>
      </c>
      <c r="R26" s="1" t="s">
        <v>36</v>
      </c>
      <c r="S26" s="6">
        <v>13</v>
      </c>
      <c r="T26" s="1" t="s">
        <v>15</v>
      </c>
      <c r="U26" s="6">
        <v>18</v>
      </c>
      <c r="V26" s="4"/>
      <c r="W26" s="1" t="str">
        <f t="shared" si="8"/>
        <v>Greely 1</v>
      </c>
      <c r="X26" s="1" t="str">
        <f t="shared" si="9"/>
        <v/>
      </c>
      <c r="Y26" s="1" t="str">
        <f t="shared" si="10"/>
        <v/>
      </c>
      <c r="AE26" s="2"/>
      <c r="AF26" s="2"/>
      <c r="AG26" s="2"/>
    </row>
    <row r="27" spans="6:33" s="1" customFormat="1" ht="18.75" x14ac:dyDescent="0.3">
      <c r="F27" s="2"/>
      <c r="N27" s="2">
        <v>23</v>
      </c>
      <c r="O27" s="31">
        <v>43627</v>
      </c>
      <c r="P27" s="1" t="s">
        <v>38</v>
      </c>
      <c r="Q27" s="32">
        <v>0.8125</v>
      </c>
      <c r="R27" s="1" t="s">
        <v>18</v>
      </c>
      <c r="S27" s="6">
        <v>24</v>
      </c>
      <c r="T27" s="1" t="s">
        <v>34</v>
      </c>
      <c r="U27" s="6">
        <v>5</v>
      </c>
      <c r="V27" s="4"/>
      <c r="W27" s="1" t="str">
        <f t="shared" si="8"/>
        <v>Gloucester 1</v>
      </c>
      <c r="X27" s="1" t="str">
        <f t="shared" si="9"/>
        <v/>
      </c>
      <c r="Y27" s="1" t="str">
        <f t="shared" si="10"/>
        <v/>
      </c>
      <c r="AE27" s="2"/>
      <c r="AF27" s="2"/>
      <c r="AG27" s="2"/>
    </row>
    <row r="28" spans="6:33" s="1" customFormat="1" ht="18.75" x14ac:dyDescent="0.3">
      <c r="F28" s="2"/>
      <c r="N28" s="2">
        <v>24</v>
      </c>
      <c r="O28" s="31">
        <v>43628</v>
      </c>
      <c r="P28" s="1" t="s">
        <v>40</v>
      </c>
      <c r="Q28" s="32">
        <v>0.77083333333333337</v>
      </c>
      <c r="R28" s="1" t="s">
        <v>16</v>
      </c>
      <c r="S28" s="6">
        <v>25</v>
      </c>
      <c r="T28" s="1" t="s">
        <v>17</v>
      </c>
      <c r="U28" s="6">
        <v>10</v>
      </c>
      <c r="V28" s="4"/>
      <c r="W28" s="1" t="str">
        <f t="shared" si="8"/>
        <v>Kenmore 1</v>
      </c>
      <c r="X28" s="1" t="str">
        <f t="shared" si="9"/>
        <v/>
      </c>
      <c r="Y28" s="1" t="str">
        <f t="shared" si="10"/>
        <v/>
      </c>
      <c r="AE28" s="2"/>
      <c r="AF28" s="2"/>
      <c r="AG28" s="2"/>
    </row>
    <row r="29" spans="6:33" s="1" customFormat="1" ht="18.75" x14ac:dyDescent="0.3">
      <c r="F29" s="2"/>
      <c r="N29" s="2">
        <v>25</v>
      </c>
      <c r="O29" s="31">
        <v>43629</v>
      </c>
      <c r="P29" s="1" t="s">
        <v>30</v>
      </c>
      <c r="Q29" s="32">
        <v>0.8125</v>
      </c>
      <c r="R29" s="1" t="s">
        <v>18</v>
      </c>
      <c r="S29" s="6">
        <v>10</v>
      </c>
      <c r="T29" s="1" t="s">
        <v>36</v>
      </c>
      <c r="U29" s="6">
        <v>8</v>
      </c>
      <c r="V29" s="4"/>
      <c r="W29" s="1" t="str">
        <f t="shared" si="8"/>
        <v>Gloucester 1</v>
      </c>
      <c r="X29" s="1" t="str">
        <f t="shared" si="9"/>
        <v/>
      </c>
      <c r="Y29" s="1" t="str">
        <f t="shared" si="10"/>
        <v/>
      </c>
      <c r="AE29" s="2"/>
      <c r="AF29" s="2"/>
      <c r="AG29" s="2"/>
    </row>
    <row r="30" spans="6:33" s="1" customFormat="1" ht="18.75" x14ac:dyDescent="0.3">
      <c r="F30" s="2"/>
      <c r="N30" s="2">
        <v>26</v>
      </c>
      <c r="O30" s="31">
        <v>43630</v>
      </c>
      <c r="P30" s="1" t="s">
        <v>24</v>
      </c>
      <c r="Q30" s="32">
        <v>0.77083333333333337</v>
      </c>
      <c r="R30" s="1" t="s">
        <v>34</v>
      </c>
      <c r="S30" s="6">
        <v>11</v>
      </c>
      <c r="T30" s="1" t="s">
        <v>15</v>
      </c>
      <c r="U30" s="6">
        <v>16</v>
      </c>
      <c r="V30" s="4"/>
      <c r="W30" s="1" t="str">
        <f t="shared" si="8"/>
        <v>Greely 1</v>
      </c>
      <c r="X30" s="1" t="str">
        <f t="shared" si="9"/>
        <v/>
      </c>
      <c r="Y30" s="1" t="str">
        <f t="shared" si="10"/>
        <v/>
      </c>
      <c r="AE30" s="2"/>
      <c r="AF30" s="2"/>
      <c r="AG30" s="2"/>
    </row>
    <row r="31" spans="6:33" s="1" customFormat="1" ht="18.75" x14ac:dyDescent="0.3">
      <c r="F31" s="2"/>
      <c r="N31" s="2">
        <v>27</v>
      </c>
      <c r="O31" s="31">
        <v>43634</v>
      </c>
      <c r="P31" s="1" t="s">
        <v>38</v>
      </c>
      <c r="Q31" s="32">
        <v>0.8125</v>
      </c>
      <c r="R31" s="1" t="s">
        <v>15</v>
      </c>
      <c r="S31" s="6">
        <v>0</v>
      </c>
      <c r="T31" s="1" t="s">
        <v>34</v>
      </c>
      <c r="U31" s="6">
        <v>0</v>
      </c>
      <c r="V31" s="4"/>
      <c r="W31" s="1" t="str">
        <f t="shared" si="8"/>
        <v/>
      </c>
      <c r="X31" s="1" t="str">
        <f t="shared" si="9"/>
        <v/>
      </c>
      <c r="Y31" s="1" t="str">
        <f t="shared" si="10"/>
        <v/>
      </c>
      <c r="AE31" s="2"/>
      <c r="AF31" s="2"/>
      <c r="AG31" s="2"/>
    </row>
    <row r="32" spans="6:33" s="1" customFormat="1" ht="18.75" x14ac:dyDescent="0.3">
      <c r="F32" s="2"/>
      <c r="N32" s="2">
        <v>28</v>
      </c>
      <c r="O32" s="31">
        <v>43635</v>
      </c>
      <c r="P32" s="1" t="s">
        <v>30</v>
      </c>
      <c r="Q32" s="32">
        <v>0.8125</v>
      </c>
      <c r="R32" s="1" t="s">
        <v>16</v>
      </c>
      <c r="S32" s="6">
        <v>31</v>
      </c>
      <c r="T32" s="1" t="s">
        <v>36</v>
      </c>
      <c r="U32" s="6">
        <v>15</v>
      </c>
      <c r="V32" s="4"/>
      <c r="W32" s="1" t="str">
        <f t="shared" si="8"/>
        <v>Kenmore 1</v>
      </c>
      <c r="X32" s="1" t="str">
        <f t="shared" si="9"/>
        <v/>
      </c>
      <c r="Y32" s="1" t="str">
        <f t="shared" si="10"/>
        <v/>
      </c>
      <c r="AE32" s="2"/>
      <c r="AF32" s="2"/>
      <c r="AG32" s="2"/>
    </row>
    <row r="33" spans="6:33" s="1" customFormat="1" ht="18.75" x14ac:dyDescent="0.3">
      <c r="F33" s="2"/>
      <c r="N33" s="2">
        <v>29</v>
      </c>
      <c r="O33" s="31">
        <v>43635</v>
      </c>
      <c r="P33" s="1" t="s">
        <v>42</v>
      </c>
      <c r="Q33" s="32">
        <v>0.85416666666666663</v>
      </c>
      <c r="R33" s="1" t="s">
        <v>18</v>
      </c>
      <c r="S33" s="6">
        <v>7</v>
      </c>
      <c r="T33" s="1" t="s">
        <v>17</v>
      </c>
      <c r="U33" s="6">
        <v>0</v>
      </c>
      <c r="V33" s="4"/>
      <c r="W33" s="1" t="str">
        <f t="shared" si="8"/>
        <v>Gloucester 1</v>
      </c>
      <c r="X33" s="1" t="str">
        <f t="shared" si="9"/>
        <v/>
      </c>
      <c r="Y33" s="1" t="str">
        <f t="shared" si="10"/>
        <v/>
      </c>
      <c r="AE33" s="2"/>
      <c r="AF33" s="2"/>
      <c r="AG33" s="2"/>
    </row>
    <row r="34" spans="6:33" s="1" customFormat="1" ht="18.75" x14ac:dyDescent="0.3">
      <c r="F34" s="2"/>
      <c r="N34" s="2">
        <v>30</v>
      </c>
      <c r="O34" s="31">
        <v>43636</v>
      </c>
      <c r="P34" s="1" t="s">
        <v>30</v>
      </c>
      <c r="Q34" s="32">
        <v>0.8125</v>
      </c>
      <c r="R34" s="1" t="s">
        <v>34</v>
      </c>
      <c r="S34" s="6">
        <v>0</v>
      </c>
      <c r="T34" s="1" t="s">
        <v>36</v>
      </c>
      <c r="U34" s="6">
        <v>0</v>
      </c>
      <c r="V34" s="4"/>
      <c r="W34" s="1" t="str">
        <f t="shared" si="8"/>
        <v/>
      </c>
      <c r="X34" s="1" t="str">
        <f t="shared" si="9"/>
        <v/>
      </c>
      <c r="Y34" s="1" t="str">
        <f t="shared" si="10"/>
        <v/>
      </c>
      <c r="AE34" s="2"/>
      <c r="AF34" s="2"/>
      <c r="AG34" s="2"/>
    </row>
    <row r="35" spans="6:33" s="1" customFormat="1" ht="18.75" x14ac:dyDescent="0.3">
      <c r="F35" s="2"/>
      <c r="N35" s="2">
        <v>31</v>
      </c>
      <c r="O35" s="31">
        <v>43639</v>
      </c>
      <c r="P35" s="1" t="s">
        <v>43</v>
      </c>
      <c r="Q35" s="32">
        <v>0.77083333333333337</v>
      </c>
      <c r="R35" s="1" t="s">
        <v>36</v>
      </c>
      <c r="S35" s="6">
        <v>4</v>
      </c>
      <c r="T35" s="1" t="s">
        <v>18</v>
      </c>
      <c r="U35" s="6">
        <v>20</v>
      </c>
      <c r="V35" s="4"/>
      <c r="W35" s="1" t="str">
        <f t="shared" si="8"/>
        <v>Gloucester 1</v>
      </c>
      <c r="X35" s="1" t="str">
        <f t="shared" si="9"/>
        <v/>
      </c>
      <c r="Y35" s="1" t="str">
        <f t="shared" si="10"/>
        <v/>
      </c>
      <c r="AE35" s="2"/>
      <c r="AF35" s="2"/>
      <c r="AG35" s="2"/>
    </row>
    <row r="36" spans="6:33" s="1" customFormat="1" ht="18.75" x14ac:dyDescent="0.3">
      <c r="F36" s="2"/>
      <c r="N36" s="2">
        <v>32</v>
      </c>
      <c r="O36" s="31">
        <v>43639</v>
      </c>
      <c r="P36" s="1" t="s">
        <v>37</v>
      </c>
      <c r="Q36" s="32">
        <v>0.85416666666666663</v>
      </c>
      <c r="R36" s="1" t="s">
        <v>34</v>
      </c>
      <c r="S36" s="6">
        <v>13</v>
      </c>
      <c r="T36" s="1" t="s">
        <v>17</v>
      </c>
      <c r="U36" s="6">
        <v>11</v>
      </c>
      <c r="V36" s="4"/>
      <c r="W36" s="1" t="str">
        <f t="shared" si="8"/>
        <v>Kemptville 1</v>
      </c>
      <c r="X36" s="1" t="str">
        <f t="shared" si="9"/>
        <v/>
      </c>
      <c r="Y36" s="1" t="str">
        <f t="shared" si="10"/>
        <v/>
      </c>
      <c r="AE36" s="2"/>
      <c r="AF36" s="2"/>
      <c r="AG36" s="2"/>
    </row>
    <row r="37" spans="6:33" s="1" customFormat="1" ht="18.75" x14ac:dyDescent="0.3">
      <c r="F37" s="2"/>
      <c r="N37" s="2">
        <v>33</v>
      </c>
      <c r="O37" s="31">
        <v>43642</v>
      </c>
      <c r="P37" s="1" t="s">
        <v>30</v>
      </c>
      <c r="Q37" s="32">
        <v>0.8125</v>
      </c>
      <c r="R37" s="1" t="s">
        <v>36</v>
      </c>
      <c r="S37" s="6">
        <v>3</v>
      </c>
      <c r="T37" s="1" t="s">
        <v>16</v>
      </c>
      <c r="U37" s="6">
        <v>17</v>
      </c>
      <c r="V37" s="4"/>
      <c r="W37" s="1" t="str">
        <f t="shared" si="8"/>
        <v>Kenmore 1</v>
      </c>
      <c r="X37" s="1" t="str">
        <f t="shared" si="9"/>
        <v/>
      </c>
      <c r="Y37" s="1" t="str">
        <f t="shared" si="10"/>
        <v/>
      </c>
      <c r="AE37" s="2"/>
      <c r="AF37" s="2"/>
      <c r="AG37" s="2"/>
    </row>
    <row r="38" spans="6:33" s="1" customFormat="1" ht="18.75" x14ac:dyDescent="0.3">
      <c r="F38" s="2"/>
      <c r="N38" s="2">
        <v>34</v>
      </c>
      <c r="O38" s="31">
        <v>43643</v>
      </c>
      <c r="P38" s="1" t="s">
        <v>31</v>
      </c>
      <c r="Q38" s="32">
        <v>0.77083333333333337</v>
      </c>
      <c r="R38" s="1" t="s">
        <v>18</v>
      </c>
      <c r="S38" s="6">
        <v>0</v>
      </c>
      <c r="T38" s="1" t="s">
        <v>15</v>
      </c>
      <c r="U38" s="6">
        <v>0</v>
      </c>
      <c r="V38" s="4"/>
      <c r="W38" s="1" t="str">
        <f t="shared" si="8"/>
        <v/>
      </c>
      <c r="X38" s="1" t="str">
        <f t="shared" si="9"/>
        <v/>
      </c>
      <c r="Y38" s="1" t="str">
        <f t="shared" si="10"/>
        <v/>
      </c>
      <c r="AE38" s="2"/>
      <c r="AF38" s="2"/>
      <c r="AG38" s="2"/>
    </row>
    <row r="39" spans="6:33" s="1" customFormat="1" ht="18.75" x14ac:dyDescent="0.3">
      <c r="F39" s="2"/>
      <c r="N39" s="2">
        <v>35</v>
      </c>
      <c r="O39" s="31">
        <v>43643</v>
      </c>
      <c r="P39" s="1" t="s">
        <v>30</v>
      </c>
      <c r="Q39" s="32">
        <v>0.8125</v>
      </c>
      <c r="R39" s="1" t="s">
        <v>34</v>
      </c>
      <c r="S39" s="6">
        <v>0</v>
      </c>
      <c r="T39" s="1" t="s">
        <v>16</v>
      </c>
      <c r="U39" s="6">
        <v>0</v>
      </c>
      <c r="V39" s="4"/>
      <c r="W39" s="1" t="str">
        <f t="shared" si="8"/>
        <v/>
      </c>
      <c r="X39" s="1" t="str">
        <f t="shared" si="9"/>
        <v/>
      </c>
      <c r="Y39" s="1" t="str">
        <f t="shared" si="10"/>
        <v/>
      </c>
      <c r="AE39" s="2"/>
      <c r="AF39" s="2"/>
      <c r="AG39" s="2"/>
    </row>
    <row r="40" spans="6:33" s="1" customFormat="1" ht="18.75" x14ac:dyDescent="0.3">
      <c r="F40" s="2"/>
      <c r="N40" s="2">
        <v>36</v>
      </c>
      <c r="O40" s="24">
        <v>43649</v>
      </c>
      <c r="P40" s="1" t="s">
        <v>30</v>
      </c>
      <c r="Q40" s="32">
        <v>0.8125</v>
      </c>
      <c r="R40" s="1" t="s">
        <v>15</v>
      </c>
      <c r="S40" s="6">
        <v>0</v>
      </c>
      <c r="T40" s="1" t="s">
        <v>36</v>
      </c>
      <c r="U40" s="6">
        <v>0</v>
      </c>
      <c r="V40" s="4"/>
      <c r="W40" s="1" t="str">
        <f t="shared" si="8"/>
        <v/>
      </c>
      <c r="X40" s="1" t="str">
        <f t="shared" si="9"/>
        <v/>
      </c>
      <c r="Y40" s="1" t="str">
        <f t="shared" si="10"/>
        <v/>
      </c>
      <c r="AE40" s="2"/>
      <c r="AF40" s="2"/>
      <c r="AG40" s="2"/>
    </row>
    <row r="41" spans="6:33" s="1" customFormat="1" ht="18.75" x14ac:dyDescent="0.3">
      <c r="F41" s="2"/>
      <c r="N41" s="2"/>
      <c r="O41" s="24"/>
      <c r="Q41" s="25"/>
      <c r="S41" s="6"/>
      <c r="U41" s="6"/>
      <c r="V41" s="4"/>
      <c r="W41" s="1" t="str">
        <f t="shared" si="8"/>
        <v/>
      </c>
      <c r="X41" s="1" t="str">
        <f t="shared" si="9"/>
        <v/>
      </c>
      <c r="Y41" s="1" t="str">
        <f t="shared" si="10"/>
        <v/>
      </c>
      <c r="AE41" s="2"/>
      <c r="AF41" s="2"/>
      <c r="AG41" s="2"/>
    </row>
    <row r="42" spans="6:33" s="1" customFormat="1" ht="18.75" x14ac:dyDescent="0.3">
      <c r="F42" s="2"/>
      <c r="N42" s="2"/>
      <c r="O42" s="24"/>
      <c r="Q42" s="25"/>
      <c r="S42" s="6"/>
      <c r="U42" s="6"/>
      <c r="V42" s="4"/>
      <c r="W42" s="1" t="str">
        <f t="shared" si="8"/>
        <v/>
      </c>
      <c r="X42" s="1" t="str">
        <f t="shared" si="9"/>
        <v/>
      </c>
      <c r="Y42" s="1" t="str">
        <f t="shared" si="10"/>
        <v/>
      </c>
      <c r="AE42" s="2"/>
      <c r="AF42" s="2"/>
      <c r="AG42" s="2"/>
    </row>
    <row r="43" spans="6:33" s="1" customFormat="1" ht="18.75" x14ac:dyDescent="0.3">
      <c r="F43" s="2"/>
      <c r="N43" s="2"/>
      <c r="O43" s="24"/>
      <c r="Q43" s="25"/>
      <c r="S43" s="6"/>
      <c r="U43" s="6"/>
      <c r="V43" s="4"/>
      <c r="W43" s="1" t="str">
        <f t="shared" si="8"/>
        <v/>
      </c>
      <c r="X43" s="1" t="str">
        <f t="shared" si="9"/>
        <v/>
      </c>
      <c r="Y43" s="1" t="str">
        <f t="shared" si="10"/>
        <v/>
      </c>
      <c r="AE43" s="2"/>
      <c r="AF43" s="2"/>
      <c r="AG43" s="2"/>
    </row>
    <row r="44" spans="6:33" s="1" customFormat="1" ht="18.75" x14ac:dyDescent="0.3">
      <c r="F44" s="2"/>
      <c r="N44" s="2"/>
      <c r="O44" s="24"/>
      <c r="Q44" s="25"/>
      <c r="S44" s="6"/>
      <c r="U44" s="6"/>
      <c r="V44" s="4"/>
      <c r="W44" s="1" t="str">
        <f t="shared" si="8"/>
        <v/>
      </c>
      <c r="X44" s="1" t="str">
        <f t="shared" si="9"/>
        <v/>
      </c>
      <c r="Y44" s="1" t="str">
        <f t="shared" si="10"/>
        <v/>
      </c>
      <c r="AE44" s="2"/>
      <c r="AF44" s="2"/>
      <c r="AG44" s="2"/>
    </row>
    <row r="45" spans="6:33" s="1" customFormat="1" ht="18.75" x14ac:dyDescent="0.3">
      <c r="F45" s="2"/>
      <c r="N45" s="2"/>
      <c r="O45" s="24"/>
      <c r="Q45" s="25"/>
      <c r="S45" s="6"/>
      <c r="U45" s="6"/>
      <c r="V45" s="4"/>
      <c r="W45" s="1" t="str">
        <f t="shared" si="8"/>
        <v/>
      </c>
      <c r="X45" s="1" t="str">
        <f t="shared" si="9"/>
        <v/>
      </c>
      <c r="Y45" s="1" t="str">
        <f t="shared" si="10"/>
        <v/>
      </c>
      <c r="AE45" s="2"/>
      <c r="AF45" s="2"/>
      <c r="AG45" s="2"/>
    </row>
    <row r="46" spans="6:33" s="1" customFormat="1" ht="18.75" x14ac:dyDescent="0.3">
      <c r="F46" s="2"/>
      <c r="N46" s="2"/>
      <c r="O46" s="24"/>
      <c r="Q46" s="25"/>
      <c r="S46" s="6"/>
      <c r="U46" s="6"/>
      <c r="V46" s="4"/>
      <c r="W46" s="1" t="str">
        <f t="shared" si="8"/>
        <v/>
      </c>
      <c r="X46" s="1" t="str">
        <f t="shared" si="9"/>
        <v/>
      </c>
      <c r="Y46" s="1" t="str">
        <f t="shared" si="10"/>
        <v/>
      </c>
      <c r="AE46" s="2"/>
      <c r="AF46" s="2"/>
      <c r="AG46" s="2"/>
    </row>
    <row r="47" spans="6:33" s="1" customFormat="1" ht="18.75" x14ac:dyDescent="0.3">
      <c r="F47" s="2"/>
      <c r="N47" s="2"/>
      <c r="O47" s="24"/>
      <c r="Q47" s="25"/>
      <c r="S47" s="6"/>
      <c r="U47" s="6"/>
      <c r="V47" s="4"/>
      <c r="W47" s="1" t="str">
        <f t="shared" si="8"/>
        <v/>
      </c>
      <c r="X47" s="1" t="str">
        <f t="shared" si="9"/>
        <v/>
      </c>
      <c r="Y47" s="1" t="str">
        <f t="shared" si="10"/>
        <v/>
      </c>
      <c r="AE47" s="2"/>
      <c r="AF47" s="2"/>
      <c r="AG47" s="2"/>
    </row>
    <row r="48" spans="6:33" s="1" customFormat="1" ht="18.75" x14ac:dyDescent="0.3">
      <c r="F48" s="2"/>
      <c r="N48" s="2"/>
      <c r="O48" s="24"/>
      <c r="Q48" s="25"/>
      <c r="S48" s="6"/>
      <c r="U48" s="6"/>
      <c r="V48" s="4"/>
      <c r="W48" s="1" t="str">
        <f t="shared" si="8"/>
        <v/>
      </c>
      <c r="X48" s="1" t="str">
        <f t="shared" si="9"/>
        <v/>
      </c>
      <c r="Y48" s="1" t="str">
        <f t="shared" si="10"/>
        <v/>
      </c>
      <c r="AE48" s="2"/>
      <c r="AF48" s="2"/>
      <c r="AG48" s="2"/>
    </row>
    <row r="49" spans="6:35" s="1" customFormat="1" ht="18.75" x14ac:dyDescent="0.3">
      <c r="F49" s="2"/>
      <c r="N49" s="2"/>
      <c r="O49" s="24"/>
      <c r="Q49" s="25"/>
      <c r="S49" s="6"/>
      <c r="U49" s="6"/>
      <c r="V49" s="4"/>
      <c r="W49" s="1" t="str">
        <f t="shared" si="8"/>
        <v/>
      </c>
      <c r="X49" s="1" t="str">
        <f t="shared" si="9"/>
        <v/>
      </c>
      <c r="Y49" s="1" t="str">
        <f t="shared" si="10"/>
        <v/>
      </c>
      <c r="AE49" s="2"/>
      <c r="AF49" s="2"/>
      <c r="AG49" s="2"/>
    </row>
    <row r="50" spans="6:35" s="1" customFormat="1" ht="18.75" x14ac:dyDescent="0.3">
      <c r="F50" s="2"/>
      <c r="N50" s="2"/>
      <c r="O50" s="24"/>
      <c r="Q50" s="25"/>
      <c r="S50" s="6"/>
      <c r="U50" s="6"/>
      <c r="V50" s="4"/>
      <c r="W50" s="1" t="str">
        <f t="shared" si="8"/>
        <v/>
      </c>
      <c r="X50" s="1" t="str">
        <f t="shared" si="9"/>
        <v/>
      </c>
      <c r="Y50" s="1" t="str">
        <f t="shared" si="10"/>
        <v/>
      </c>
      <c r="AE50" s="2"/>
      <c r="AF50" s="2"/>
      <c r="AG50" s="2"/>
    </row>
    <row r="51" spans="6:35" s="1" customFormat="1" ht="18.75" x14ac:dyDescent="0.3">
      <c r="F51" s="2"/>
      <c r="N51" s="2"/>
      <c r="O51" s="24"/>
      <c r="Q51" s="25"/>
      <c r="S51" s="6"/>
      <c r="U51" s="6"/>
      <c r="V51" s="4"/>
      <c r="W51" s="1" t="str">
        <f t="shared" si="8"/>
        <v/>
      </c>
      <c r="X51" s="1" t="str">
        <f t="shared" si="9"/>
        <v/>
      </c>
      <c r="Y51" s="1" t="str">
        <f t="shared" si="10"/>
        <v/>
      </c>
      <c r="AE51" s="2"/>
      <c r="AF51" s="2"/>
      <c r="AG51" s="2"/>
    </row>
    <row r="52" spans="6:35" s="1" customFormat="1" ht="18.75" x14ac:dyDescent="0.3">
      <c r="F52" s="2"/>
      <c r="N52" s="2"/>
      <c r="O52" s="24"/>
      <c r="Q52" s="25"/>
      <c r="S52" s="6"/>
      <c r="U52" s="6"/>
      <c r="V52" s="4"/>
      <c r="W52" s="1" t="str">
        <f t="shared" si="8"/>
        <v/>
      </c>
      <c r="X52" s="1" t="str">
        <f t="shared" si="9"/>
        <v/>
      </c>
      <c r="Y52" s="1" t="str">
        <f t="shared" si="10"/>
        <v/>
      </c>
      <c r="AE52" s="2"/>
      <c r="AF52" s="2"/>
      <c r="AG52" s="2"/>
    </row>
    <row r="53" spans="6:35" s="1" customFormat="1" ht="18.75" x14ac:dyDescent="0.3">
      <c r="F53" s="2"/>
      <c r="N53" s="2"/>
      <c r="O53" s="24"/>
      <c r="Q53" s="25"/>
      <c r="S53" s="6"/>
      <c r="U53" s="6"/>
      <c r="V53" s="4"/>
      <c r="W53" s="1" t="str">
        <f t="shared" si="8"/>
        <v/>
      </c>
      <c r="X53" s="1" t="str">
        <f t="shared" si="9"/>
        <v/>
      </c>
      <c r="Y53" s="1" t="str">
        <f t="shared" si="10"/>
        <v/>
      </c>
      <c r="Z53"/>
      <c r="AA53"/>
      <c r="AB53"/>
      <c r="AC53"/>
      <c r="AD53"/>
      <c r="AE53" s="3"/>
      <c r="AF53" s="3"/>
      <c r="AG53" s="3"/>
      <c r="AH53"/>
    </row>
    <row r="54" spans="6:35" s="1" customFormat="1" ht="18.75" x14ac:dyDescent="0.3">
      <c r="F54" s="2"/>
      <c r="N54" s="2"/>
      <c r="O54" s="24"/>
      <c r="Q54" s="25"/>
      <c r="S54" s="6"/>
      <c r="U54" s="6"/>
      <c r="V54" s="4"/>
      <c r="W54" s="1" t="str">
        <f t="shared" si="8"/>
        <v/>
      </c>
      <c r="X54" s="1" t="str">
        <f t="shared" si="9"/>
        <v/>
      </c>
      <c r="Y54" s="1" t="str">
        <f t="shared" si="10"/>
        <v/>
      </c>
      <c r="Z54"/>
      <c r="AA54"/>
      <c r="AB54"/>
      <c r="AC54"/>
      <c r="AD54"/>
      <c r="AE54" s="3"/>
      <c r="AF54" s="3"/>
      <c r="AG54" s="3"/>
      <c r="AH54"/>
    </row>
    <row r="55" spans="6:35" s="1" customFormat="1" ht="18.75" x14ac:dyDescent="0.3">
      <c r="F55" s="2"/>
      <c r="N55" s="2"/>
      <c r="O55" s="24"/>
      <c r="Q55" s="25"/>
      <c r="S55" s="6"/>
      <c r="U55" s="6"/>
      <c r="V55" s="4"/>
      <c r="W55" s="1" t="str">
        <f t="shared" si="8"/>
        <v/>
      </c>
      <c r="X55" s="1" t="str">
        <f t="shared" si="9"/>
        <v/>
      </c>
      <c r="Y55" s="1" t="str">
        <f t="shared" si="10"/>
        <v/>
      </c>
      <c r="Z55"/>
      <c r="AA55"/>
      <c r="AB55"/>
      <c r="AC55"/>
      <c r="AD55"/>
      <c r="AE55" s="3"/>
      <c r="AF55" s="3"/>
      <c r="AG55" s="3"/>
      <c r="AH55"/>
    </row>
    <row r="56" spans="6:35" s="1" customFormat="1" ht="18.75" x14ac:dyDescent="0.3">
      <c r="F56" s="2"/>
      <c r="N56" s="2"/>
      <c r="O56" s="24"/>
      <c r="Q56" s="25"/>
      <c r="S56" s="6"/>
      <c r="U56" s="6"/>
      <c r="V56" s="4"/>
      <c r="W56" s="1" t="str">
        <f t="shared" si="8"/>
        <v/>
      </c>
      <c r="X56" s="1" t="str">
        <f t="shared" si="9"/>
        <v/>
      </c>
      <c r="Y56" s="1" t="str">
        <f t="shared" si="10"/>
        <v/>
      </c>
      <c r="Z56"/>
      <c r="AA56"/>
      <c r="AB56"/>
      <c r="AC56"/>
      <c r="AD56"/>
      <c r="AE56" s="3"/>
      <c r="AF56" s="3"/>
      <c r="AG56" s="3"/>
      <c r="AH56"/>
      <c r="AI56"/>
    </row>
    <row r="57" spans="6:35" s="1" customFormat="1" ht="18.75" x14ac:dyDescent="0.3">
      <c r="F57" s="2"/>
      <c r="N57" s="2"/>
      <c r="O57" s="24"/>
      <c r="Q57" s="25"/>
      <c r="S57" s="6"/>
      <c r="U57" s="6"/>
      <c r="V57" s="4"/>
      <c r="W57" s="1" t="str">
        <f t="shared" si="8"/>
        <v/>
      </c>
      <c r="X57" s="1" t="str">
        <f t="shared" si="9"/>
        <v/>
      </c>
      <c r="Y57" s="1" t="str">
        <f t="shared" si="10"/>
        <v/>
      </c>
      <c r="Z57"/>
      <c r="AA57"/>
      <c r="AB57"/>
      <c r="AC57"/>
      <c r="AD57"/>
      <c r="AE57" s="3"/>
      <c r="AF57" s="3"/>
      <c r="AG57" s="3"/>
      <c r="AH57"/>
      <c r="AI57"/>
    </row>
    <row r="58" spans="6:35" s="1" customFormat="1" ht="18.75" x14ac:dyDescent="0.3">
      <c r="F58" s="2"/>
      <c r="N58" s="2"/>
      <c r="O58" s="24"/>
      <c r="Q58" s="25"/>
      <c r="S58" s="6"/>
      <c r="U58" s="6"/>
      <c r="V58" s="4"/>
      <c r="W58" s="1" t="str">
        <f t="shared" si="8"/>
        <v/>
      </c>
      <c r="X58" s="1" t="str">
        <f t="shared" si="9"/>
        <v/>
      </c>
      <c r="Y58" s="1" t="str">
        <f t="shared" si="10"/>
        <v/>
      </c>
      <c r="Z58"/>
      <c r="AA58"/>
      <c r="AB58"/>
      <c r="AC58"/>
      <c r="AD58"/>
      <c r="AE58" s="3"/>
      <c r="AF58" s="3"/>
      <c r="AG58" s="3"/>
      <c r="AH58"/>
      <c r="AI58"/>
    </row>
    <row r="59" spans="6:35" ht="18.75" x14ac:dyDescent="0.3">
      <c r="O59" s="24"/>
      <c r="P59" s="1"/>
      <c r="Q59" s="25"/>
      <c r="R59" s="1"/>
      <c r="T59" s="1"/>
      <c r="W59" s="1" t="str">
        <f t="shared" si="8"/>
        <v/>
      </c>
      <c r="X59" s="1" t="str">
        <f t="shared" si="9"/>
        <v/>
      </c>
      <c r="Y59" s="1" t="str">
        <f t="shared" si="10"/>
        <v/>
      </c>
    </row>
    <row r="60" spans="6:35" ht="18.75" x14ac:dyDescent="0.3">
      <c r="O60" s="24"/>
      <c r="P60" s="1"/>
      <c r="Q60" s="25"/>
      <c r="R60" s="1"/>
      <c r="T60" s="1"/>
      <c r="W60" s="1" t="str">
        <f t="shared" si="8"/>
        <v/>
      </c>
      <c r="X60" s="1" t="str">
        <f t="shared" si="9"/>
        <v/>
      </c>
      <c r="Y60" s="1" t="str">
        <f t="shared" si="10"/>
        <v/>
      </c>
    </row>
    <row r="61" spans="6:35" ht="18.75" x14ac:dyDescent="0.3">
      <c r="O61" s="24"/>
      <c r="P61" s="1"/>
      <c r="Q61" s="25"/>
      <c r="R61" s="1"/>
      <c r="T61" s="1"/>
      <c r="W61" s="1" t="str">
        <f t="shared" si="8"/>
        <v/>
      </c>
      <c r="X61" s="1" t="str">
        <f t="shared" si="9"/>
        <v/>
      </c>
      <c r="Y61" s="1" t="str">
        <f t="shared" si="10"/>
        <v/>
      </c>
    </row>
    <row r="62" spans="6:35" ht="18.75" x14ac:dyDescent="0.3">
      <c r="O62" s="24"/>
      <c r="P62" s="1"/>
      <c r="Q62" s="25"/>
      <c r="R62" s="1"/>
      <c r="T62" s="1"/>
      <c r="W62" s="1" t="str">
        <f t="shared" si="8"/>
        <v/>
      </c>
      <c r="X62" s="1" t="str">
        <f t="shared" si="9"/>
        <v/>
      </c>
      <c r="Y62" s="1" t="str">
        <f t="shared" si="10"/>
        <v/>
      </c>
    </row>
    <row r="63" spans="6:35" ht="18.75" x14ac:dyDescent="0.3">
      <c r="O63" s="24"/>
      <c r="P63" s="1"/>
      <c r="Q63" s="25"/>
      <c r="R63" s="1"/>
      <c r="T63" s="1"/>
      <c r="W63" s="1" t="str">
        <f t="shared" si="8"/>
        <v/>
      </c>
      <c r="X63" s="1" t="str">
        <f t="shared" si="9"/>
        <v/>
      </c>
      <c r="Y63" s="1" t="str">
        <f t="shared" si="10"/>
        <v/>
      </c>
    </row>
    <row r="64" spans="6:35" ht="18.75" x14ac:dyDescent="0.3">
      <c r="O64" s="24"/>
      <c r="P64" s="1"/>
      <c r="Q64" s="25"/>
      <c r="R64" s="1"/>
      <c r="T64" s="1"/>
      <c r="W64" s="1" t="str">
        <f t="shared" si="8"/>
        <v/>
      </c>
      <c r="X64" s="1" t="str">
        <f t="shared" si="9"/>
        <v/>
      </c>
      <c r="Y64" s="1" t="str">
        <f t="shared" si="10"/>
        <v/>
      </c>
    </row>
    <row r="65" spans="15:25" ht="18.75" x14ac:dyDescent="0.3">
      <c r="O65" s="24"/>
      <c r="P65" s="1"/>
      <c r="Q65" s="25"/>
      <c r="R65" s="1"/>
      <c r="T65" s="1"/>
      <c r="W65" s="1" t="str">
        <f t="shared" si="8"/>
        <v/>
      </c>
      <c r="X65" s="1" t="str">
        <f t="shared" si="9"/>
        <v/>
      </c>
      <c r="Y65" s="1" t="str">
        <f t="shared" si="10"/>
        <v/>
      </c>
    </row>
    <row r="66" spans="15:25" ht="18.75" x14ac:dyDescent="0.3">
      <c r="O66" s="24"/>
      <c r="P66" s="1"/>
      <c r="Q66" s="25"/>
      <c r="R66" s="1"/>
      <c r="T66" s="1"/>
      <c r="W66" s="1" t="str">
        <f t="shared" si="8"/>
        <v/>
      </c>
      <c r="X66" s="1" t="str">
        <f t="shared" si="9"/>
        <v/>
      </c>
      <c r="Y66" s="1" t="str">
        <f t="shared" si="10"/>
        <v/>
      </c>
    </row>
    <row r="67" spans="15:25" ht="18.75" x14ac:dyDescent="0.3">
      <c r="O67" s="24"/>
      <c r="P67" s="1"/>
      <c r="Q67" s="25"/>
      <c r="R67" s="1"/>
      <c r="T67" s="1"/>
      <c r="W67" s="1" t="str">
        <f t="shared" si="8"/>
        <v/>
      </c>
      <c r="X67" s="1" t="str">
        <f t="shared" si="9"/>
        <v/>
      </c>
      <c r="Y67" s="1" t="str">
        <f t="shared" si="10"/>
        <v/>
      </c>
    </row>
    <row r="68" spans="15:25" ht="18.75" x14ac:dyDescent="0.3">
      <c r="O68" s="24"/>
      <c r="P68" s="1"/>
      <c r="Q68" s="25"/>
      <c r="R68" s="1"/>
      <c r="T68" s="1"/>
      <c r="W68" s="1" t="str">
        <f t="shared" si="8"/>
        <v/>
      </c>
      <c r="X68" s="1" t="str">
        <f t="shared" si="9"/>
        <v/>
      </c>
      <c r="Y68" s="1" t="str">
        <f t="shared" si="10"/>
        <v/>
      </c>
    </row>
    <row r="69" spans="15:25" ht="18.75" x14ac:dyDescent="0.3">
      <c r="O69" s="24"/>
      <c r="P69" s="1"/>
      <c r="Q69" s="25"/>
      <c r="R69" s="1"/>
      <c r="T69" s="1"/>
      <c r="W69" s="1" t="str">
        <f t="shared" ref="W69:W70" si="13">IF($S69&gt;$U69,$R69, IF($S69&lt;$U69,$T69,IF($S69=0, "","tie")))</f>
        <v/>
      </c>
      <c r="X69" s="1" t="str">
        <f t="shared" ref="X69:X70" si="14">IF($W69=0,"",IF($W69="tie", $R69,""))</f>
        <v/>
      </c>
      <c r="Y69" s="1" t="str">
        <f t="shared" ref="Y69:Y70" si="15">IF($W69=0,"",IF($W69="tie", $T69,""))</f>
        <v/>
      </c>
    </row>
    <row r="70" spans="15:25" ht="18.75" x14ac:dyDescent="0.3">
      <c r="O70" s="24"/>
      <c r="P70" s="1"/>
      <c r="Q70" s="25"/>
      <c r="R70" s="1"/>
      <c r="T70" s="1"/>
      <c r="W70" s="1" t="str">
        <f t="shared" si="13"/>
        <v/>
      </c>
      <c r="X70" s="1" t="str">
        <f t="shared" si="14"/>
        <v/>
      </c>
      <c r="Y70" s="1" t="str">
        <f t="shared" si="15"/>
        <v/>
      </c>
    </row>
  </sheetData>
  <sortState ref="D3:K9">
    <sortCondition descending="1" ref="K3:K9"/>
  </sortState>
  <mergeCells count="2">
    <mergeCell ref="N1:U1"/>
    <mergeCell ref="D1:K1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 Scores and Stats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Rhea Wootton</dc:creator>
  <cp:lastModifiedBy>HP PC</cp:lastModifiedBy>
  <cp:lastPrinted>2019-06-20T19:00:08Z</cp:lastPrinted>
  <dcterms:created xsi:type="dcterms:W3CDTF">2019-03-07T22:55:49Z</dcterms:created>
  <dcterms:modified xsi:type="dcterms:W3CDTF">2019-07-18T05:02:10Z</dcterms:modified>
</cp:coreProperties>
</file>